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250" windowHeight="9510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47" i="2"/>
  <c r="O47"/>
  <c r="N47"/>
  <c r="P24" i="1" l="1"/>
  <c r="O24"/>
  <c r="O127" i="2" l="1"/>
  <c r="O49"/>
  <c r="O76"/>
  <c r="O77"/>
  <c r="O78"/>
  <c r="O110"/>
  <c r="O105" s="1"/>
  <c r="O111"/>
  <c r="O112"/>
  <c r="O132"/>
  <c r="O133"/>
  <c r="O134"/>
  <c r="O128"/>
  <c r="O129"/>
  <c r="O130"/>
  <c r="O99"/>
  <c r="O92"/>
  <c r="O93"/>
  <c r="O94"/>
  <c r="O95"/>
  <c r="O96"/>
  <c r="O97"/>
  <c r="O100"/>
  <c r="O101"/>
  <c r="O138"/>
  <c r="O185"/>
  <c r="O172" s="1"/>
  <c r="O171" s="1"/>
  <c r="O170" s="1"/>
  <c r="O186"/>
  <c r="O187"/>
  <c r="O151"/>
  <c r="O142" s="1"/>
  <c r="O141" s="1"/>
  <c r="O140" s="1"/>
  <c r="O152"/>
  <c r="O153"/>
  <c r="O137"/>
  <c r="O136"/>
  <c r="O106"/>
  <c r="O107"/>
  <c r="O108"/>
  <c r="O84"/>
  <c r="O85"/>
  <c r="O86"/>
  <c r="O80"/>
  <c r="O81"/>
  <c r="O82"/>
  <c r="O72"/>
  <c r="O73"/>
  <c r="O74"/>
  <c r="O68"/>
  <c r="O69"/>
  <c r="O70"/>
  <c r="O65"/>
  <c r="O63"/>
  <c r="O61"/>
  <c r="O117"/>
  <c r="O118"/>
  <c r="O119"/>
  <c r="O193"/>
  <c r="O194"/>
  <c r="O195"/>
  <c r="O204"/>
  <c r="O203"/>
  <c r="O202"/>
  <c r="N127"/>
  <c r="N63" i="1"/>
  <c r="M63"/>
  <c r="N70"/>
  <c r="N75"/>
  <c r="N77"/>
  <c r="N79"/>
  <c r="N81"/>
  <c r="M70"/>
  <c r="M75"/>
  <c r="M77"/>
  <c r="M79"/>
  <c r="M81"/>
  <c r="N64"/>
  <c r="M64"/>
  <c r="N17"/>
  <c r="M17"/>
  <c r="N40"/>
  <c r="N44"/>
  <c r="N48"/>
  <c r="N51"/>
  <c r="N55"/>
  <c r="N57"/>
  <c r="M44"/>
  <c r="M48"/>
  <c r="M51"/>
  <c r="M55"/>
  <c r="M57"/>
  <c r="M40"/>
  <c r="N39"/>
  <c r="M39"/>
  <c r="N15"/>
  <c r="M15"/>
  <c r="O126" i="2" l="1"/>
  <c r="O104"/>
  <c r="O46"/>
  <c r="O45" s="1"/>
  <c r="O116"/>
  <c r="O115" s="1"/>
  <c r="O103" s="1"/>
  <c r="O44" l="1"/>
  <c r="O10" s="1"/>
  <c r="L86" i="1" l="1"/>
  <c r="N86" s="1"/>
  <c r="L39"/>
  <c r="N65" i="2"/>
  <c r="N42"/>
  <c r="N37"/>
  <c r="N34"/>
  <c r="L57" i="1"/>
  <c r="O201" i="2"/>
  <c r="Q201" s="1"/>
  <c r="N204"/>
  <c r="N74"/>
  <c r="O149"/>
  <c r="P149" s="1"/>
  <c r="R149" s="1"/>
  <c r="N152"/>
  <c r="Q152" s="1"/>
  <c r="N153"/>
  <c r="P153" s="1"/>
  <c r="R153" s="1"/>
  <c r="N148"/>
  <c r="O148" s="1"/>
  <c r="P148" s="1"/>
  <c r="R148" s="1"/>
  <c r="N149"/>
  <c r="P204" l="1"/>
  <c r="R204" s="1"/>
  <c r="Q204"/>
  <c r="N203"/>
  <c r="Q74"/>
  <c r="P74"/>
  <c r="R74" s="1"/>
  <c r="N73"/>
  <c r="N151"/>
  <c r="Q151" s="1"/>
  <c r="P201"/>
  <c r="R201" s="1"/>
  <c r="N147"/>
  <c r="O147" s="1"/>
  <c r="Q147" s="1"/>
  <c r="P151"/>
  <c r="R151" s="1"/>
  <c r="Q153"/>
  <c r="Q148"/>
  <c r="P152"/>
  <c r="R152" s="1"/>
  <c r="P147"/>
  <c r="R147" s="1"/>
  <c r="Q149"/>
  <c r="N202" l="1"/>
  <c r="N72"/>
  <c r="N187"/>
  <c r="N168"/>
  <c r="N167" s="1"/>
  <c r="O37"/>
  <c r="O34"/>
  <c r="P34" s="1"/>
  <c r="R34" s="1"/>
  <c r="P202" l="1"/>
  <c r="R202" s="1"/>
  <c r="Q202"/>
  <c r="Q203"/>
  <c r="P203"/>
  <c r="R203" s="1"/>
  <c r="Q73"/>
  <c r="P73"/>
  <c r="R73" s="1"/>
  <c r="Q72"/>
  <c r="P72"/>
  <c r="R72" s="1"/>
  <c r="Q187"/>
  <c r="P187"/>
  <c r="R187" s="1"/>
  <c r="N186"/>
  <c r="N166"/>
  <c r="O167"/>
  <c r="O168"/>
  <c r="N33"/>
  <c r="N32" s="1"/>
  <c r="P37"/>
  <c r="R37" s="1"/>
  <c r="Q37"/>
  <c r="Q34"/>
  <c r="N63"/>
  <c r="N123"/>
  <c r="P123" s="1"/>
  <c r="N229"/>
  <c r="N228" s="1"/>
  <c r="N227" s="1"/>
  <c r="N226" s="1"/>
  <c r="N224"/>
  <c r="N223" s="1"/>
  <c r="N222" s="1"/>
  <c r="N221" s="1"/>
  <c r="N219"/>
  <c r="N218" s="1"/>
  <c r="N217" s="1"/>
  <c r="N215"/>
  <c r="N214" s="1"/>
  <c r="N213" s="1"/>
  <c r="N211"/>
  <c r="N210" s="1"/>
  <c r="N209" s="1"/>
  <c r="N208" s="1"/>
  <c r="N207" s="1"/>
  <c r="N198"/>
  <c r="N200"/>
  <c r="N191"/>
  <c r="N190" s="1"/>
  <c r="O190" s="1"/>
  <c r="P190" s="1"/>
  <c r="N183"/>
  <c r="O183" s="1"/>
  <c r="P183" s="1"/>
  <c r="N179"/>
  <c r="O179" s="1"/>
  <c r="P179" s="1"/>
  <c r="N175"/>
  <c r="N174" s="1"/>
  <c r="N162"/>
  <c r="N161" s="1"/>
  <c r="N160" s="1"/>
  <c r="N158"/>
  <c r="N157" s="1"/>
  <c r="N156" s="1"/>
  <c r="N145"/>
  <c r="N144" s="1"/>
  <c r="N143" s="1"/>
  <c r="N142" s="1"/>
  <c r="N138"/>
  <c r="N137" s="1"/>
  <c r="N136" s="1"/>
  <c r="P136" s="1"/>
  <c r="N134"/>
  <c r="N133" s="1"/>
  <c r="N132" s="1"/>
  <c r="N130"/>
  <c r="N129" s="1"/>
  <c r="N119"/>
  <c r="N108"/>
  <c r="N107" s="1"/>
  <c r="N106" s="1"/>
  <c r="P106" s="1"/>
  <c r="N97"/>
  <c r="N96" s="1"/>
  <c r="P96" s="1"/>
  <c r="N101"/>
  <c r="N100" s="1"/>
  <c r="N99" s="1"/>
  <c r="N86"/>
  <c r="P86" s="1"/>
  <c r="N82"/>
  <c r="N81" s="1"/>
  <c r="N80" s="1"/>
  <c r="P80" s="1"/>
  <c r="N78"/>
  <c r="N77" s="1"/>
  <c r="N76" s="1"/>
  <c r="P76" s="1"/>
  <c r="N70"/>
  <c r="N61"/>
  <c r="P61" s="1"/>
  <c r="N29"/>
  <c r="N28" s="1"/>
  <c r="N18"/>
  <c r="O18" s="1"/>
  <c r="P18" s="1"/>
  <c r="P77" i="1"/>
  <c r="L77"/>
  <c r="O77" s="1"/>
  <c r="N185" i="2" l="1"/>
  <c r="P167"/>
  <c r="R167" s="1"/>
  <c r="Q167"/>
  <c r="P168"/>
  <c r="R168" s="1"/>
  <c r="Q168"/>
  <c r="N165"/>
  <c r="N164" s="1"/>
  <c r="O164" s="1"/>
  <c r="P164" s="1"/>
  <c r="R164" s="1"/>
  <c r="O166"/>
  <c r="P166" s="1"/>
  <c r="R166" s="1"/>
  <c r="O33"/>
  <c r="P33" s="1"/>
  <c r="R33" s="1"/>
  <c r="O32"/>
  <c r="P32" s="1"/>
  <c r="R32" s="1"/>
  <c r="N31"/>
  <c r="N178"/>
  <c r="O178" s="1"/>
  <c r="P178" s="1"/>
  <c r="N155"/>
  <c r="O155" s="1"/>
  <c r="P155" s="1"/>
  <c r="O207"/>
  <c r="P207" s="1"/>
  <c r="P70"/>
  <c r="R70" s="1"/>
  <c r="Q70"/>
  <c r="O174"/>
  <c r="P174" s="1"/>
  <c r="N173"/>
  <c r="P63"/>
  <c r="R63" s="1"/>
  <c r="Q63"/>
  <c r="N128"/>
  <c r="P129"/>
  <c r="N182"/>
  <c r="O182" s="1"/>
  <c r="P182" s="1"/>
  <c r="P78"/>
  <c r="P107"/>
  <c r="O175"/>
  <c r="P175" s="1"/>
  <c r="N69"/>
  <c r="N85"/>
  <c r="P137"/>
  <c r="N189"/>
  <c r="O189" s="1"/>
  <c r="P189" s="1"/>
  <c r="P81"/>
  <c r="P82"/>
  <c r="P77"/>
  <c r="N17"/>
  <c r="N27"/>
  <c r="O28"/>
  <c r="N118"/>
  <c r="P86" i="1"/>
  <c r="P70"/>
  <c r="P75"/>
  <c r="P79"/>
  <c r="P81"/>
  <c r="P63"/>
  <c r="P64"/>
  <c r="P39"/>
  <c r="P44"/>
  <c r="P48"/>
  <c r="P51"/>
  <c r="P55"/>
  <c r="P57"/>
  <c r="N141" i="2" l="1"/>
  <c r="N140" s="1"/>
  <c r="P128"/>
  <c r="Q32"/>
  <c r="O173"/>
  <c r="P173" s="1"/>
  <c r="P186"/>
  <c r="R186" s="1"/>
  <c r="Q186"/>
  <c r="P185"/>
  <c r="R185" s="1"/>
  <c r="Q185"/>
  <c r="Q164"/>
  <c r="O165"/>
  <c r="Q166"/>
  <c r="N177"/>
  <c r="O177" s="1"/>
  <c r="P177" s="1"/>
  <c r="Q33"/>
  <c r="O208"/>
  <c r="P208" s="1"/>
  <c r="N68"/>
  <c r="P69"/>
  <c r="N84"/>
  <c r="P84" s="1"/>
  <c r="P85"/>
  <c r="O27"/>
  <c r="N26"/>
  <c r="O26" s="1"/>
  <c r="N117"/>
  <c r="N172" l="1"/>
  <c r="P68"/>
  <c r="P141"/>
  <c r="P140"/>
  <c r="Q165"/>
  <c r="P165"/>
  <c r="R165" s="1"/>
  <c r="P117"/>
  <c r="N126"/>
  <c r="P40" i="1"/>
  <c r="N60"/>
  <c r="M60"/>
  <c r="L61"/>
  <c r="L70"/>
  <c r="O70" s="1"/>
  <c r="L79"/>
  <c r="O79" s="1"/>
  <c r="N94"/>
  <c r="M94"/>
  <c r="N91"/>
  <c r="M91"/>
  <c r="L95"/>
  <c r="L92"/>
  <c r="O213" i="2"/>
  <c r="Q213" s="1"/>
  <c r="O214"/>
  <c r="Q214" s="1"/>
  <c r="O215"/>
  <c r="P215" s="1"/>
  <c r="R215" s="1"/>
  <c r="O217"/>
  <c r="P217" s="1"/>
  <c r="R217" s="1"/>
  <c r="O218"/>
  <c r="Q218" s="1"/>
  <c r="O219"/>
  <c r="Q219" s="1"/>
  <c r="O221"/>
  <c r="P221" s="1"/>
  <c r="R221" s="1"/>
  <c r="O222"/>
  <c r="P222" s="1"/>
  <c r="R222" s="1"/>
  <c r="O223"/>
  <c r="Q223" s="1"/>
  <c r="O224"/>
  <c r="Q224" s="1"/>
  <c r="O226"/>
  <c r="P226" s="1"/>
  <c r="R226" s="1"/>
  <c r="O227"/>
  <c r="P227" s="1"/>
  <c r="R227" s="1"/>
  <c r="O228"/>
  <c r="Q228" s="1"/>
  <c r="O229"/>
  <c r="Q229" s="1"/>
  <c r="O209"/>
  <c r="Q209" s="1"/>
  <c r="O210"/>
  <c r="P210" s="1"/>
  <c r="R210" s="1"/>
  <c r="O211"/>
  <c r="Q211" s="1"/>
  <c r="O200"/>
  <c r="Q200" s="1"/>
  <c r="O198"/>
  <c r="Q198" s="1"/>
  <c r="O191"/>
  <c r="P191" s="1"/>
  <c r="R191" s="1"/>
  <c r="R177"/>
  <c r="R178"/>
  <c r="Q182"/>
  <c r="Q183"/>
  <c r="R179"/>
  <c r="R175"/>
  <c r="O160"/>
  <c r="Q160" s="1"/>
  <c r="O161"/>
  <c r="P161" s="1"/>
  <c r="R161" s="1"/>
  <c r="O162"/>
  <c r="Q162" s="1"/>
  <c r="O156"/>
  <c r="P156" s="1"/>
  <c r="O157"/>
  <c r="Q157" s="1"/>
  <c r="O158"/>
  <c r="P158" s="1"/>
  <c r="R158" s="1"/>
  <c r="O143"/>
  <c r="Q143" s="1"/>
  <c r="O144"/>
  <c r="P144" s="1"/>
  <c r="R144" s="1"/>
  <c r="O145"/>
  <c r="P145" s="1"/>
  <c r="R145" s="1"/>
  <c r="Q142"/>
  <c r="P138"/>
  <c r="R138" s="1"/>
  <c r="Q130"/>
  <c r="Q132"/>
  <c r="Q133"/>
  <c r="P134"/>
  <c r="R134" s="1"/>
  <c r="R123"/>
  <c r="P119"/>
  <c r="R119" s="1"/>
  <c r="P108"/>
  <c r="R108" s="1"/>
  <c r="P97"/>
  <c r="R97" s="1"/>
  <c r="Q101"/>
  <c r="Q100"/>
  <c r="P99"/>
  <c r="R99" s="1"/>
  <c r="R81"/>
  <c r="R82"/>
  <c r="R84"/>
  <c r="R85"/>
  <c r="R86"/>
  <c r="Q81"/>
  <c r="Q82"/>
  <c r="Q84"/>
  <c r="Q85"/>
  <c r="Q86"/>
  <c r="R77"/>
  <c r="R78"/>
  <c r="Q77"/>
  <c r="Q78"/>
  <c r="R76"/>
  <c r="Q76"/>
  <c r="R69"/>
  <c r="Q69"/>
  <c r="R61"/>
  <c r="Q61"/>
  <c r="Q18"/>
  <c r="R18"/>
  <c r="O29"/>
  <c r="Q29" s="1"/>
  <c r="R80"/>
  <c r="O17"/>
  <c r="P17" i="1"/>
  <c r="N56" i="2"/>
  <c r="L64" i="1"/>
  <c r="L81"/>
  <c r="O81" s="1"/>
  <c r="N22" i="2"/>
  <c r="N21" s="1"/>
  <c r="N20" s="1"/>
  <c r="N122"/>
  <c r="N181"/>
  <c r="N95"/>
  <c r="N94" s="1"/>
  <c r="O31"/>
  <c r="L55" i="1"/>
  <c r="O55" s="1"/>
  <c r="L44"/>
  <c r="O44" s="1"/>
  <c r="O57"/>
  <c r="L48"/>
  <c r="O48" s="1"/>
  <c r="N206" i="2"/>
  <c r="O206" s="1"/>
  <c r="P206" s="1"/>
  <c r="N197"/>
  <c r="N196" s="1"/>
  <c r="N195" s="1"/>
  <c r="N112"/>
  <c r="N111" s="1"/>
  <c r="N110" s="1"/>
  <c r="N105" s="1"/>
  <c r="N50"/>
  <c r="N16"/>
  <c r="L75" i="1"/>
  <c r="O75" s="1"/>
  <c r="L51"/>
  <c r="O51" s="1"/>
  <c r="L40"/>
  <c r="O40" s="1"/>
  <c r="R68" i="2" l="1"/>
  <c r="Q68"/>
  <c r="L91" i="1"/>
  <c r="L22" s="1"/>
  <c r="L60"/>
  <c r="L16" s="1"/>
  <c r="L85"/>
  <c r="O86"/>
  <c r="M22"/>
  <c r="L63"/>
  <c r="O64"/>
  <c r="N23"/>
  <c r="M27"/>
  <c r="M16"/>
  <c r="M23"/>
  <c r="L94"/>
  <c r="L23" s="1"/>
  <c r="N22"/>
  <c r="N16"/>
  <c r="L98"/>
  <c r="N98" s="1"/>
  <c r="N27" s="1"/>
  <c r="N14" i="2"/>
  <c r="P172"/>
  <c r="O181"/>
  <c r="P181" s="1"/>
  <c r="Q126"/>
  <c r="P126"/>
  <c r="R126" s="1"/>
  <c r="P94"/>
  <c r="P95"/>
  <c r="P56"/>
  <c r="R56" s="1"/>
  <c r="P127"/>
  <c r="Q127"/>
  <c r="N104"/>
  <c r="P105"/>
  <c r="N121"/>
  <c r="N116" s="1"/>
  <c r="P122"/>
  <c r="R122" s="1"/>
  <c r="N49"/>
  <c r="P49" s="1"/>
  <c r="R49" s="1"/>
  <c r="P50"/>
  <c r="R50" s="1"/>
  <c r="P65"/>
  <c r="R65" s="1"/>
  <c r="Q17"/>
  <c r="P17"/>
  <c r="R17" s="1"/>
  <c r="O21"/>
  <c r="P29"/>
  <c r="R29" s="1"/>
  <c r="O196"/>
  <c r="O197"/>
  <c r="P198"/>
  <c r="R198" s="1"/>
  <c r="Q156"/>
  <c r="Q145"/>
  <c r="Q108"/>
  <c r="Q210"/>
  <c r="P211"/>
  <c r="R211" s="1"/>
  <c r="Q177"/>
  <c r="P143"/>
  <c r="R143" s="1"/>
  <c r="O39" i="1"/>
  <c r="R156" i="2"/>
  <c r="P31"/>
  <c r="R31" s="1"/>
  <c r="Q31"/>
  <c r="O22"/>
  <c r="Q80"/>
  <c r="Q97"/>
  <c r="P133"/>
  <c r="R133" s="1"/>
  <c r="Q138"/>
  <c r="Q123"/>
  <c r="P157"/>
  <c r="R157" s="1"/>
  <c r="Q161"/>
  <c r="Q179"/>
  <c r="P209"/>
  <c r="P228"/>
  <c r="R228" s="1"/>
  <c r="P223"/>
  <c r="R223" s="1"/>
  <c r="P218"/>
  <c r="R218" s="1"/>
  <c r="P213"/>
  <c r="R213" s="1"/>
  <c r="Q226"/>
  <c r="Q221"/>
  <c r="Q215"/>
  <c r="P100"/>
  <c r="R100" s="1"/>
  <c r="Q99"/>
  <c r="P130"/>
  <c r="R130" s="1"/>
  <c r="Q134"/>
  <c r="Q119"/>
  <c r="P142"/>
  <c r="P162"/>
  <c r="R162" s="1"/>
  <c r="P160"/>
  <c r="R160" s="1"/>
  <c r="Q155"/>
  <c r="Q144"/>
  <c r="R183"/>
  <c r="Q191"/>
  <c r="Q175"/>
  <c r="P200"/>
  <c r="R200" s="1"/>
  <c r="P229"/>
  <c r="R229" s="1"/>
  <c r="P224"/>
  <c r="R224" s="1"/>
  <c r="P219"/>
  <c r="R219" s="1"/>
  <c r="P214"/>
  <c r="R214" s="1"/>
  <c r="Q227"/>
  <c r="Q222"/>
  <c r="Q217"/>
  <c r="O16"/>
  <c r="Q158"/>
  <c r="R182"/>
  <c r="P101"/>
  <c r="R101" s="1"/>
  <c r="P132"/>
  <c r="R132" s="1"/>
  <c r="Q178"/>
  <c r="L18" i="1" l="1"/>
  <c r="N18" s="1"/>
  <c r="P18" s="1"/>
  <c r="N85"/>
  <c r="P85" s="1"/>
  <c r="L24"/>
  <c r="L15"/>
  <c r="O15" s="1"/>
  <c r="L17"/>
  <c r="O17" s="1"/>
  <c r="O63"/>
  <c r="N24"/>
  <c r="P15"/>
  <c r="M24"/>
  <c r="N171" i="2"/>
  <c r="N93"/>
  <c r="N92" s="1"/>
  <c r="P92" s="1"/>
  <c r="Q122"/>
  <c r="Q56"/>
  <c r="Q49"/>
  <c r="Q65"/>
  <c r="N115"/>
  <c r="P104"/>
  <c r="Q50"/>
  <c r="O20"/>
  <c r="N194"/>
  <c r="Q208"/>
  <c r="N48"/>
  <c r="Q197"/>
  <c r="P197"/>
  <c r="R197" s="1"/>
  <c r="R190"/>
  <c r="Q190"/>
  <c r="Q141"/>
  <c r="Q140"/>
  <c r="R142"/>
  <c r="R107"/>
  <c r="Q107"/>
  <c r="Q129"/>
  <c r="R129"/>
  <c r="Q181"/>
  <c r="R181"/>
  <c r="P111"/>
  <c r="R111" s="1"/>
  <c r="Q111"/>
  <c r="Q22"/>
  <c r="P22"/>
  <c r="R22" s="1"/>
  <c r="Q16"/>
  <c r="P16"/>
  <c r="R16" s="1"/>
  <c r="Q137"/>
  <c r="R137"/>
  <c r="R209"/>
  <c r="R128"/>
  <c r="Q128"/>
  <c r="P110"/>
  <c r="R110" s="1"/>
  <c r="Q110"/>
  <c r="Q112"/>
  <c r="P112"/>
  <c r="R112" s="1"/>
  <c r="R174"/>
  <c r="Q174"/>
  <c r="R96"/>
  <c r="Q96"/>
  <c r="P118"/>
  <c r="R118" s="1"/>
  <c r="Q118"/>
  <c r="Q28"/>
  <c r="P28"/>
  <c r="R28" s="1"/>
  <c r="R155"/>
  <c r="Q207"/>
  <c r="M19" i="1" l="1"/>
  <c r="N19"/>
  <c r="O85"/>
  <c r="O18"/>
  <c r="N103" i="2"/>
  <c r="N46"/>
  <c r="L19" i="1"/>
  <c r="N170" i="2"/>
  <c r="P170" s="1"/>
  <c r="P93"/>
  <c r="P171"/>
  <c r="P103"/>
  <c r="P116"/>
  <c r="P115"/>
  <c r="R115" s="1"/>
  <c r="Q115"/>
  <c r="P121"/>
  <c r="R121" s="1"/>
  <c r="Q121"/>
  <c r="O48"/>
  <c r="P48" s="1"/>
  <c r="R48" s="1"/>
  <c r="R47"/>
  <c r="O14"/>
  <c r="Q14" s="1"/>
  <c r="Q117"/>
  <c r="Q27"/>
  <c r="P27"/>
  <c r="R27" s="1"/>
  <c r="Q21"/>
  <c r="P21"/>
  <c r="R21" s="1"/>
  <c r="R94"/>
  <c r="Q94"/>
  <c r="Q136"/>
  <c r="P196"/>
  <c r="R196" s="1"/>
  <c r="Q196"/>
  <c r="Q173"/>
  <c r="Q172"/>
  <c r="Q105"/>
  <c r="Q106"/>
  <c r="Q189"/>
  <c r="R189"/>
  <c r="R95"/>
  <c r="Q95"/>
  <c r="R208"/>
  <c r="Q206"/>
  <c r="Q48" l="1"/>
  <c r="Q116"/>
  <c r="N45"/>
  <c r="Q47"/>
  <c r="P46"/>
  <c r="R46" s="1"/>
  <c r="P14"/>
  <c r="R14" s="1"/>
  <c r="N193"/>
  <c r="P194"/>
  <c r="R194" s="1"/>
  <c r="R206"/>
  <c r="R207"/>
  <c r="Q20"/>
  <c r="P20"/>
  <c r="R20" s="1"/>
  <c r="R106"/>
  <c r="P26"/>
  <c r="R26" s="1"/>
  <c r="Q26"/>
  <c r="R173"/>
  <c r="R117"/>
  <c r="R116"/>
  <c r="R136"/>
  <c r="R127"/>
  <c r="R93"/>
  <c r="Q93"/>
  <c r="R140"/>
  <c r="R141"/>
  <c r="P195"/>
  <c r="R195" s="1"/>
  <c r="Q195"/>
  <c r="Q92"/>
  <c r="Q45" l="1"/>
  <c r="N44"/>
  <c r="N41"/>
  <c r="O42"/>
  <c r="Q46"/>
  <c r="Q194"/>
  <c r="P193"/>
  <c r="R193" s="1"/>
  <c r="R172"/>
  <c r="Q170"/>
  <c r="Q171"/>
  <c r="R105"/>
  <c r="Q104"/>
  <c r="P45" l="1"/>
  <c r="O41"/>
  <c r="N40"/>
  <c r="N39" s="1"/>
  <c r="N13" s="1"/>
  <c r="P42"/>
  <c r="R42" s="1"/>
  <c r="Q42"/>
  <c r="Q193"/>
  <c r="R104"/>
  <c r="R170"/>
  <c r="R171"/>
  <c r="R92"/>
  <c r="Q103"/>
  <c r="R103"/>
  <c r="R45" l="1"/>
  <c r="P44"/>
  <c r="P10" s="1"/>
  <c r="O40"/>
  <c r="P40" s="1"/>
  <c r="R40" s="1"/>
  <c r="Q41"/>
  <c r="P41"/>
  <c r="R41" s="1"/>
  <c r="Q44"/>
  <c r="O39" l="1"/>
  <c r="Q40"/>
  <c r="R44"/>
  <c r="P39" l="1"/>
  <c r="R39" s="1"/>
  <c r="Q39"/>
  <c r="N12"/>
  <c r="O13"/>
  <c r="P13" l="1"/>
  <c r="R13" s="1"/>
  <c r="Q13"/>
  <c r="O12"/>
  <c r="N11"/>
  <c r="N10" s="1"/>
  <c r="O11" l="1"/>
  <c r="P12"/>
  <c r="R12" s="1"/>
  <c r="Q12"/>
  <c r="R10" l="1"/>
  <c r="Q10"/>
  <c r="Q11"/>
  <c r="P11"/>
  <c r="R11" s="1"/>
</calcChain>
</file>

<file path=xl/sharedStrings.xml><?xml version="1.0" encoding="utf-8"?>
<sst xmlns="http://schemas.openxmlformats.org/spreadsheetml/2006/main" count="1414" uniqueCount="451">
  <si>
    <t>I. OPĆI DIO</t>
  </si>
  <si>
    <t>Članak 1.</t>
  </si>
  <si>
    <t>Plan</t>
  </si>
  <si>
    <t>Indeks</t>
  </si>
  <si>
    <t xml:space="preserve"> </t>
  </si>
  <si>
    <t>Šifra izvora</t>
  </si>
  <si>
    <t>3</t>
  </si>
  <si>
    <t>A.RAČUN PRIHODA I RASHODA</t>
  </si>
  <si>
    <t>01</t>
  </si>
  <si>
    <t>04</t>
  </si>
  <si>
    <t>06</t>
  </si>
  <si>
    <t>Prihodi poslovanja</t>
  </si>
  <si>
    <t>03</t>
  </si>
  <si>
    <t>Prihodi od prodaje nefinancijske imovine</t>
  </si>
  <si>
    <t>Rashodi poslovanja</t>
  </si>
  <si>
    <t>4</t>
  </si>
  <si>
    <t>Rashodi za nabavu nefinancijske imovine</t>
  </si>
  <si>
    <t>B.RAČUN ZADUŽIVANJA/FINANCIRANJA</t>
  </si>
  <si>
    <t>Primici od financijske imovine i zaduživanja</t>
  </si>
  <si>
    <t>Izdaci za financijsku imovinu i otplate zajmova</t>
  </si>
  <si>
    <t>C.RASPOLOŽIVA SREDSTVA IZ PRETHODNIH GODINA(VIŠAK PRIHODA I REZERVIRANJA)</t>
  </si>
  <si>
    <t>Vlastiti izvori</t>
  </si>
  <si>
    <t>VIŠAK/MANJAK+NETO ZADUŽIVANJA/FINANCIRANJA+RASPOLOŽIVA SREDSTVA IZ PRETHODNIH GODINA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</si>
  <si>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</si>
  <si>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</si>
  <si>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</si>
  <si>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</si>
  <si>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</si>
  <si>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</si>
  <si>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634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</si>
  <si>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</si>
  <si>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</si>
  <si>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</si>
  <si>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</si>
  <si>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administativnih pristojbi, pristojbi po posebnim propisima i naknada</t>
  </si>
  <si>
    <t>Upravne i administrativne pristojbe</t>
  </si>
  <si>
    <t>652</t>
  </si>
  <si>
    <t>Prihodi po posebnim propisima</t>
  </si>
  <si>
    <t>Komunalni doprinosi i naknade</t>
  </si>
  <si>
    <t>66</t>
  </si>
  <si>
    <t>Prihodi od prodaje proizvoda i robe te pruženih usluga i prihodi od donacija</t>
  </si>
  <si>
    <t>663</t>
  </si>
  <si>
    <t>Donacije od pravnih i fizičkih osoba izvan općeg proračuna</t>
  </si>
  <si>
    <t>68</t>
  </si>
  <si>
    <t>Kazne, upravne mjere i ostali prihodi</t>
  </si>
  <si>
    <t>683</t>
  </si>
  <si>
    <t>Ostali prihodi (naknada ogrijeva)</t>
  </si>
  <si>
    <t>Prihodi od prodaje proizvedene dugotrajne imovine</t>
  </si>
  <si>
    <t>721</t>
  </si>
  <si>
    <t>Prihodi od prodaje građevinskih objekata</t>
  </si>
  <si>
    <t>Rashodi za zaposlene</t>
  </si>
  <si>
    <t>Plaće</t>
  </si>
  <si>
    <t>311</t>
  </si>
  <si>
    <t>Plaće (javni radovi)</t>
  </si>
  <si>
    <t>Ostali rashodi za zaposlene</t>
  </si>
  <si>
    <t>Doprinosi na plaće</t>
  </si>
  <si>
    <t>313</t>
  </si>
  <si>
    <t>Doprinosi na plaće (javni radovi)</t>
  </si>
  <si>
    <t>Materijalni rashodi</t>
  </si>
  <si>
    <t>Naknade troškova zaposlenima</t>
  </si>
  <si>
    <t>Rashodi  za materijal i energiju</t>
  </si>
  <si>
    <t>Rashodi za usluge</t>
  </si>
  <si>
    <t>Ostali nespomenuti rashodi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</si>
  <si>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</si>
  <si>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</si>
  <si>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</si>
  <si>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</si>
  <si>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</si>
  <si>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</si>
  <si>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383</t>
  </si>
  <si>
    <t>Kazne, penali i naknade štete</t>
  </si>
  <si>
    <t>Kapitalne pomoći</t>
  </si>
  <si>
    <t>Rashodi za nabavu proizvedene dugotrajne imovine</t>
  </si>
  <si>
    <t>Građevinski objekti</t>
  </si>
  <si>
    <t>422</t>
  </si>
  <si>
    <t>Postrojenja i oprema</t>
  </si>
  <si>
    <t>426</t>
  </si>
  <si>
    <t>Nematerijalna proizvedena imovina</t>
  </si>
  <si>
    <t>81</t>
  </si>
  <si>
    <t>Primljene otplate (povrati) glavnice danih zajmova</t>
  </si>
  <si>
    <t>815</t>
  </si>
  <si>
    <t>Primici (povrati) glavnice zajmova kredit.i ostalim financijskim institucijama izvan jav.sekt.</t>
  </si>
  <si>
    <t>51</t>
  </si>
  <si>
    <t>Izdaci za dane zajmove</t>
  </si>
  <si>
    <t>515</t>
  </si>
  <si>
    <t>Izdaci za dane zajmove bankama i ostalim financijskim institucijama izvan javnog sektora</t>
  </si>
  <si>
    <t>Rezultat poslovanja</t>
  </si>
  <si>
    <t>Višak/manjak prihoda</t>
  </si>
  <si>
    <t>Opći prihodi i primici</t>
  </si>
  <si>
    <t>Vlastiti prihodi</t>
  </si>
  <si>
    <t>Prihodi za posebne namjene</t>
  </si>
  <si>
    <t>Pomoći</t>
  </si>
  <si>
    <t>Donacije</t>
  </si>
  <si>
    <t>ŠIFRA</t>
  </si>
  <si>
    <t xml:space="preserve">ŠIFRA </t>
  </si>
  <si>
    <t>Programska</t>
  </si>
  <si>
    <t>BROJ</t>
  </si>
  <si>
    <t>Račun</t>
  </si>
  <si>
    <t>UKUPNO RASHODI I IZDACI</t>
  </si>
  <si>
    <t>0111</t>
  </si>
  <si>
    <t>Program 01: Donošenje akata i mjera iz djelokruga</t>
  </si>
  <si>
    <t>predstavničkog i izvršnog tijela i mjesne samouprave</t>
  </si>
  <si>
    <t>1</t>
  </si>
  <si>
    <t>322</t>
  </si>
  <si>
    <t>Rashodi za materijal i energiju</t>
  </si>
  <si>
    <t>323</t>
  </si>
  <si>
    <t>Financiranje rada političkih stranaka</t>
  </si>
  <si>
    <t>Osnovne funkcije VSNM</t>
  </si>
  <si>
    <t>32</t>
  </si>
  <si>
    <t>329</t>
  </si>
  <si>
    <t>Ostali rashodi</t>
  </si>
  <si>
    <t>Osnovne funkcije udruga</t>
  </si>
  <si>
    <t>0112</t>
  </si>
  <si>
    <t>Program 01:  Javna uprava i administracija</t>
  </si>
  <si>
    <t>38</t>
  </si>
  <si>
    <t>Tekući projekt 01: Nabava uredske opreme</t>
  </si>
  <si>
    <t>42</t>
  </si>
  <si>
    <t>0320</t>
  </si>
  <si>
    <t>0640</t>
  </si>
  <si>
    <t>Rashod.za nabavu proizvedene dugotrajne imovine</t>
  </si>
  <si>
    <t>Donacije i ostali rashodi</t>
  </si>
  <si>
    <t>421</t>
  </si>
  <si>
    <t>0921</t>
  </si>
  <si>
    <t>Naknade građanima i kućanstvima na temelju osiguranja i dr.</t>
  </si>
  <si>
    <t>0740</t>
  </si>
  <si>
    <t>0820</t>
  </si>
  <si>
    <t>381</t>
  </si>
  <si>
    <t>0840</t>
  </si>
  <si>
    <t>0810</t>
  </si>
  <si>
    <t>1070</t>
  </si>
  <si>
    <t>1060</t>
  </si>
  <si>
    <t>1040</t>
  </si>
  <si>
    <t>Naknade građanima i kućanstv.na temelju osiguranja i dr.</t>
  </si>
  <si>
    <t>1090</t>
  </si>
  <si>
    <t>Projekcija</t>
  </si>
  <si>
    <t>2020.</t>
  </si>
  <si>
    <t>2021.</t>
  </si>
  <si>
    <t>21/20</t>
  </si>
  <si>
    <t>633</t>
  </si>
  <si>
    <t>Pomoći proračunu iz drugih proračuna (kompenzacijske mjere)</t>
  </si>
  <si>
    <t>Članak 5.</t>
  </si>
  <si>
    <t>Naziv cilja</t>
  </si>
  <si>
    <t>Naziv mjere</t>
  </si>
  <si>
    <t>Šifra programa</t>
  </si>
  <si>
    <t>Pokazatelj rezultata</t>
  </si>
  <si>
    <t>Razdjel</t>
  </si>
  <si>
    <t>Glava</t>
  </si>
  <si>
    <t>Unapređenje rada općine</t>
  </si>
  <si>
    <t>Razvoj konkurentnog i održivog gospodarstva</t>
  </si>
  <si>
    <t>Jačanje komunalne infrastrukture</t>
  </si>
  <si>
    <t>Kilometri asfaltiranih cesta</t>
  </si>
  <si>
    <t>Kilometri cjevovoda</t>
  </si>
  <si>
    <t>Očuvanje okoliša</t>
  </si>
  <si>
    <t>Razvoj društvenih djelatnosti</t>
  </si>
  <si>
    <t>Zadovoljavajuća opremljenost</t>
  </si>
  <si>
    <t>Broj korisnika</t>
  </si>
  <si>
    <t>Unapređenje kvalitete života</t>
  </si>
  <si>
    <t>Poboljšanje kvaletete života</t>
  </si>
  <si>
    <t xml:space="preserve">                            Članak 4.</t>
  </si>
  <si>
    <t>Projekcija 2021.</t>
  </si>
  <si>
    <t>Unapređenje vatrogastva</t>
  </si>
  <si>
    <t>Razvoj vatrogastva</t>
  </si>
  <si>
    <t>Izgradnja društvenih objekata</t>
  </si>
  <si>
    <t>Poticanje i razvoj kulturnih, sportskih i drugih udruga</t>
  </si>
  <si>
    <t>Nabava uredske opreme i izrada dokumenata upravljanja imovinom</t>
  </si>
  <si>
    <t>Članak 4.</t>
  </si>
  <si>
    <t>II. POSEBNI DIO</t>
  </si>
  <si>
    <t>Članak 2.</t>
  </si>
  <si>
    <t>Članak 3.</t>
  </si>
  <si>
    <t>Proračun Općine Biskupija za 2020. godinu sastoji se od:</t>
  </si>
  <si>
    <t>Prihodi i rashodi, te primici i izdaci po ekonomskoj klasifikaciji utvrđuju se u Računu prihoda i rashoda i Računu financiranja za 2020. godinu, kako slijedi:</t>
  </si>
  <si>
    <t>2022.</t>
  </si>
  <si>
    <t>22/21</t>
  </si>
  <si>
    <t>C.       RASPOLOŽIVA SREDSTVA IZ PRETHODIH GODINA (VIŠAK PRIHODA I REZERVIRANJA)</t>
  </si>
  <si>
    <t>B.       RAČUN ZADUŽIVANJA / FINANCIRANJA</t>
  </si>
  <si>
    <t>VRSTA PRIHODA / IZDATAKA</t>
  </si>
  <si>
    <t>8</t>
  </si>
  <si>
    <t>05</t>
  </si>
  <si>
    <t>07</t>
  </si>
  <si>
    <t>35</t>
  </si>
  <si>
    <t>352</t>
  </si>
  <si>
    <t>Subvencije</t>
  </si>
  <si>
    <t>Subvencije trg.društvima, zadrugama, poljoprivrednicima i obrtnicima izvan javnog sektora</t>
  </si>
  <si>
    <t>Posebni dio Proračuna za 2020. godinu sastoji se od plana rashoda i izdataka iskazanih po vrstama, raspoređenih u programe, koji se sastoje od aktivnosti i projekata, kako slijedi:</t>
  </si>
  <si>
    <t>PLAN RAZVOJNIH PROGRAMA ZA 2020. I PROJEKCIJE ZA 2021. I 2022. GODINU</t>
  </si>
  <si>
    <t>Plan 2020.</t>
  </si>
  <si>
    <t>Projekcija 2022.</t>
  </si>
  <si>
    <t>za 2020. godinu.</t>
  </si>
  <si>
    <t>U Planu razvojnih programa za 2020.godinu iskazani su ciljevi i prioriteti razvoja Općine Biskupija povezani s programskom i organizacijskom klasifikacijom proračuna Općine Biskupija</t>
  </si>
  <si>
    <t xml:space="preserve"> 2021.</t>
  </si>
  <si>
    <t xml:space="preserve">   VRSTA RASHODA I IZDATAKA</t>
  </si>
  <si>
    <t>0610</t>
  </si>
  <si>
    <t>0443</t>
  </si>
  <si>
    <t>0560</t>
  </si>
  <si>
    <t>0510</t>
  </si>
  <si>
    <t>0530</t>
  </si>
  <si>
    <t>0960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</si>
  <si>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Opće javne usluge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</si>
  <si>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Opće javne usluge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</si>
  <si>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Javni red i sigurnost 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</si>
  <si>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Razvoj stanovanja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</si>
  <si>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Ekonomski poslovi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</si>
  <si>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Zaštita okoliša</t>
    </r>
  </si>
  <si>
    <t>09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</si>
  <si>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Obrazovanje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</si>
  <si>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Zdravstvo</t>
    </r>
  </si>
  <si>
    <t>08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</si>
  <si>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Rekreacija, kultura i religija</t>
    </r>
  </si>
  <si>
    <t>10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</si>
  <si>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Socijalna zaštita</t>
    </r>
  </si>
  <si>
    <t>Aktivnost 01:  Predstavničko i izvršno tijelo</t>
  </si>
  <si>
    <t>Aktivnost 02:  Djelokrug mjesne samouprave</t>
  </si>
  <si>
    <t>Aktivnost 01:</t>
  </si>
  <si>
    <t>RAZDJEL  100  OPĆINSKO VIJEĆE</t>
  </si>
  <si>
    <t>GLAVA 10001  OPĆINSKO VIJEĆE</t>
  </si>
  <si>
    <t>RAZDJEL  200  JEDINSTVENI UPRAVNI ODJEL I IZVRŠNO TIJELO</t>
  </si>
  <si>
    <t>GLAVA 20001 Upravni odjel i izvršno tijelo</t>
  </si>
  <si>
    <t>GLAVA: 20002 VATROGASTVO I CIVILNA ZAŠTITA</t>
  </si>
  <si>
    <t>GLAVA 20003: KOMUNALNA INFRASTRUKTURA</t>
  </si>
  <si>
    <t>GLAVA 20004 DRUŠTVENE DJELATNOSTI</t>
  </si>
  <si>
    <t>GLAVA  20005: PROGRAM DJELATNOSTI KULTURE</t>
  </si>
  <si>
    <t>GLAVA 20006: PROGRAMSKA DJELATNOST SPORTA</t>
  </si>
  <si>
    <t>GLAVA  20007: PROGRAMSKA DJELATNOST SOCIJALNE SKRBI</t>
  </si>
  <si>
    <t>P1000101</t>
  </si>
  <si>
    <t>A100010101</t>
  </si>
  <si>
    <t>A100010102</t>
  </si>
  <si>
    <t>P1000102</t>
  </si>
  <si>
    <t>A100010201</t>
  </si>
  <si>
    <t>P1000103</t>
  </si>
  <si>
    <t>A100010301</t>
  </si>
  <si>
    <t>P1000104</t>
  </si>
  <si>
    <t>A100010401</t>
  </si>
  <si>
    <t>P2000101</t>
  </si>
  <si>
    <t>P2000201</t>
  </si>
  <si>
    <t>Program 01: Organiziranje i provođenje zaštite i spašavanja</t>
  </si>
  <si>
    <t xml:space="preserve">Aktivnost 01:    Osnovna djelatnost DVD-a  </t>
  </si>
  <si>
    <t>Aktivnost 02:    Civilna zaštita i HGSS</t>
  </si>
  <si>
    <t>Aktivnost 01:    Održavanje cesta i drugih javnih površina</t>
  </si>
  <si>
    <t>Aktivnost 02:    Rashodi za uređaje i javnu rasvjetu</t>
  </si>
  <si>
    <t xml:space="preserve">Kapitalni projekt 01: Izgradnja i rekonstrukcija cesta  </t>
  </si>
  <si>
    <t>Kapitalni projekt 02: Izgradnja vodovoda Vrbnik</t>
  </si>
  <si>
    <t>Program 01: Održavanje objekata i uređaja komunalne infrastrukture</t>
  </si>
  <si>
    <t>Program 02: Izgradnja objekata i uređaja komunalne infrastrukture</t>
  </si>
  <si>
    <t>Program 03: Zaštita okoliša</t>
  </si>
  <si>
    <t>Kapitalni projekt 01: Nabava kontejnera za odvojeno prikupljanje otpada</t>
  </si>
  <si>
    <t>Program 02:  Javne potrebe u školstvu</t>
  </si>
  <si>
    <t>Program 03: Javne potrebe u zdravstvu i preventiva</t>
  </si>
  <si>
    <t>Aktivnost 02:  Stipendije i školarine</t>
  </si>
  <si>
    <t>Aktivnost 01:  Sufinanciranje nabave udžbenika za osnovne i srednje škole</t>
  </si>
  <si>
    <t xml:space="preserve">Aktivnost 01:  Sufinanciranje prijevoza učenika </t>
  </si>
  <si>
    <t>Program 01: Promicanje kulture</t>
  </si>
  <si>
    <t>Aktivnost 01:  Djelatnost kulturno umjetničkih društava</t>
  </si>
  <si>
    <t>Aktivnost 02:  Zaštita i očuvanje kulturnih dobara</t>
  </si>
  <si>
    <t>Aktivnost 03:  Akcije i manifestacije u kulturi</t>
  </si>
  <si>
    <t>Aktivnost 04:  Pomoć za funkcioniranje vjerskih ustanova</t>
  </si>
  <si>
    <t>Aktivnost 01:  Osnovna djelatnost sportskih udruga</t>
  </si>
  <si>
    <t>Program 01: Socijalna skrb</t>
  </si>
  <si>
    <t>Aktivnost 01:  Jednokratna novčana naknada</t>
  </si>
  <si>
    <t>Aktivnost 02:  Naknada za troškove stanovanja</t>
  </si>
  <si>
    <t>Program 02: Poticajne mjere demografske obnove</t>
  </si>
  <si>
    <t>Aktivnost 01:  Potpore za novorođeno dijete</t>
  </si>
  <si>
    <t>Program 03: Humanitarna skrb kroz udruge građana</t>
  </si>
  <si>
    <t>Aktivnost 01:  Administrativno, tehničko i stručno osoblje</t>
  </si>
  <si>
    <t>Aktivnost 02:  Održavanje zgrada za redovito korištenje</t>
  </si>
  <si>
    <t>P2000301</t>
  </si>
  <si>
    <t>P2000302</t>
  </si>
  <si>
    <t>P2000303</t>
  </si>
  <si>
    <t>P2000401</t>
  </si>
  <si>
    <t>P2000402</t>
  </si>
  <si>
    <t>P2000403</t>
  </si>
  <si>
    <t>P2000501</t>
  </si>
  <si>
    <t>P2000601</t>
  </si>
  <si>
    <t>P2000701</t>
  </si>
  <si>
    <t>P2000702</t>
  </si>
  <si>
    <t>P2000703</t>
  </si>
  <si>
    <t>A200010101</t>
  </si>
  <si>
    <t>A200010102</t>
  </si>
  <si>
    <t>T200010101</t>
  </si>
  <si>
    <t>K200010101</t>
  </si>
  <si>
    <t>K200010102</t>
  </si>
  <si>
    <t>A200020101</t>
  </si>
  <si>
    <t>A200020102</t>
  </si>
  <si>
    <t>A200030101</t>
  </si>
  <si>
    <t>A200030102</t>
  </si>
  <si>
    <t>K200030201</t>
  </si>
  <si>
    <t>K200030202</t>
  </si>
  <si>
    <t>T200030301</t>
  </si>
  <si>
    <t>K200030301</t>
  </si>
  <si>
    <t>K200030302</t>
  </si>
  <si>
    <t>A200040101</t>
  </si>
  <si>
    <t>A200040201</t>
  </si>
  <si>
    <t>A200040202</t>
  </si>
  <si>
    <t>A200040301</t>
  </si>
  <si>
    <t>A200050101</t>
  </si>
  <si>
    <t>A200050102</t>
  </si>
  <si>
    <t>A200050103</t>
  </si>
  <si>
    <t>A200050104</t>
  </si>
  <si>
    <t>K200050101</t>
  </si>
  <si>
    <t>A200060101</t>
  </si>
  <si>
    <t>A200070101</t>
  </si>
  <si>
    <t>A200070102</t>
  </si>
  <si>
    <t>A200070103</t>
  </si>
  <si>
    <t>A200070201</t>
  </si>
  <si>
    <t>A200070301</t>
  </si>
  <si>
    <t>Poslovi deratizacije i dezinsekcije</t>
  </si>
  <si>
    <t>2</t>
  </si>
  <si>
    <t>5</t>
  </si>
  <si>
    <t>6</t>
  </si>
  <si>
    <t>7</t>
  </si>
  <si>
    <t>Doprinosi</t>
  </si>
  <si>
    <t>Prihodi od prodaje ili zamjene nefinancijske imovine i naknade s naslova osiguranja</t>
  </si>
  <si>
    <t>Namjenski primici</t>
  </si>
  <si>
    <t>konta</t>
  </si>
  <si>
    <t>Program</t>
  </si>
  <si>
    <t>Izvor</t>
  </si>
  <si>
    <t>Subvencije trgovačkim društvima, zadrugama, poljoprivrednicima       i obrtnicima izvan javnog sektora</t>
  </si>
  <si>
    <t>Aktivnost/Projekt</t>
  </si>
  <si>
    <t>Funkcijska</t>
  </si>
  <si>
    <t>Program 02: Program političkih stranaka</t>
  </si>
  <si>
    <t>Program 03: Zaštita prava nacionalnih manjina</t>
  </si>
  <si>
    <t>Program 04: Razvoj civilnog društva</t>
  </si>
  <si>
    <t xml:space="preserve">A.        </t>
  </si>
  <si>
    <t>RAČUN PRIHODA I RASHODA</t>
  </si>
  <si>
    <t>Broj konta</t>
  </si>
  <si>
    <t xml:space="preserve">Broj </t>
  </si>
  <si>
    <t>NETO ZADUŽIVANJE / FINANCIRANJE</t>
  </si>
  <si>
    <t>RAZLIKA - MANJAK / VIŠAK</t>
  </si>
  <si>
    <t>9</t>
  </si>
  <si>
    <t>Kapitalni projekt 02: Nabava mobilnog reciklažnog dvorišta</t>
  </si>
  <si>
    <t>37</t>
  </si>
  <si>
    <t>372</t>
  </si>
  <si>
    <t>A200040102</t>
  </si>
  <si>
    <t>0911</t>
  </si>
  <si>
    <t>Kapitalni projekt 01: Rekonstrukcija Doma omladine Biskupija - II. faza</t>
  </si>
  <si>
    <t>Kapitalni projekt 01: Sanacija zgrade omladinskog doma Vrbnik</t>
  </si>
  <si>
    <t>Kapitalni projekt 02: Izrada Plana upravljanja imovinom</t>
  </si>
  <si>
    <t>Kapitalni projekt 03: Izrada projektne dokument.za izgradnju vatrogasnog doma</t>
  </si>
  <si>
    <t>K200010103</t>
  </si>
  <si>
    <t>Kapitalni projekt 01: Sanacija sportske dvorane "Škola Kosovo" - II. faza</t>
  </si>
  <si>
    <t>K200060101</t>
  </si>
  <si>
    <t>0860</t>
  </si>
  <si>
    <t xml:space="preserve">Aktivnost 01: </t>
  </si>
  <si>
    <t>Humanitarna djelatnost Crvenog križa                                                                  i ostalih humanitarnih organizacija</t>
  </si>
  <si>
    <t>681</t>
  </si>
  <si>
    <t>Kazne i upravne mjere</t>
  </si>
  <si>
    <t>Tekući projekt 01: Nabava opreme za Komunalno društvo Biskupija d.o.o.</t>
  </si>
  <si>
    <t>K200040101</t>
  </si>
  <si>
    <t>Aktivnost 02: Financiranje dječjeg vrtića</t>
  </si>
  <si>
    <t>Kapitalni projekt 01: Izgradnja dječjeg vrtića</t>
  </si>
  <si>
    <t>Naziv programa / Aktivnosti / Projekta</t>
  </si>
  <si>
    <t>Organizacijska            klasifikacija</t>
  </si>
  <si>
    <t>100</t>
  </si>
  <si>
    <t>10001</t>
  </si>
  <si>
    <t>200</t>
  </si>
  <si>
    <t>20001</t>
  </si>
  <si>
    <t>Program /                             Aktivnost / Projekt</t>
  </si>
  <si>
    <t xml:space="preserve">Izrađen Plan </t>
  </si>
  <si>
    <t>Prostori opremljeni potrebnom opremom</t>
  </si>
  <si>
    <t>Broj korisnika, pokriće troškova raznih aktivnosti</t>
  </si>
  <si>
    <t>20002</t>
  </si>
  <si>
    <t>20003</t>
  </si>
  <si>
    <t>Nabavljena oprema</t>
  </si>
  <si>
    <t>20004</t>
  </si>
  <si>
    <t>20005</t>
  </si>
  <si>
    <t>Broj polaznika vrtića</t>
  </si>
  <si>
    <t>Broj održanih manifestacija i priredbi</t>
  </si>
  <si>
    <t>Opremljen prostor</t>
  </si>
  <si>
    <t>Program 01: Organizacija, rekreacija i sportske aktivnosti</t>
  </si>
  <si>
    <t>20006</t>
  </si>
  <si>
    <t>Broj korisnika uključenih u aktivnosti sportskih klubova i postignuti rezultati</t>
  </si>
  <si>
    <t>Broj nastupa</t>
  </si>
  <si>
    <t>Broj akcija i manifestacija</t>
  </si>
  <si>
    <t>Broj posjetitelja sportskih događanja</t>
  </si>
  <si>
    <t>Program 01:  Predškolsko, osnovnoškolsko i srednjoškolsko obrazovanje</t>
  </si>
  <si>
    <t>Aktivnost 03:  Pomoć u novcu (ogrjev)</t>
  </si>
  <si>
    <t>20007</t>
  </si>
  <si>
    <t>Nabavljeni udžbenici za sve učenike osnovnih i srednjih škola</t>
  </si>
  <si>
    <t>Broj korisnika stipendija i školarina</t>
  </si>
  <si>
    <t>Broj korisnika, pokriće troškova</t>
  </si>
  <si>
    <t xml:space="preserve">Opremljenost objekata, broj korisnika i održanih aktivnosti </t>
  </si>
  <si>
    <r>
      <rPr>
        <b/>
        <sz val="8"/>
        <rFont val="Arial"/>
        <family val="2"/>
        <charset val="238"/>
      </rPr>
      <t>Javna uprava i administracija</t>
    </r>
    <r>
      <rPr>
        <sz val="8"/>
        <rFont val="Arial"/>
        <family val="2"/>
        <charset val="238"/>
      </rPr>
      <t xml:space="preserve"> /                                                   Nabava uredske opreme</t>
    </r>
  </si>
  <si>
    <r>
      <rPr>
        <b/>
        <sz val="8"/>
        <rFont val="Arial"/>
        <family val="2"/>
        <charset val="238"/>
      </rPr>
      <t>Javna uprava i administracija</t>
    </r>
    <r>
      <rPr>
        <sz val="8"/>
        <rFont val="Arial"/>
        <family val="2"/>
        <charset val="238"/>
      </rPr>
      <t xml:space="preserve"> /                                                   Izrada Plana upravljanja imovinom </t>
    </r>
  </si>
  <si>
    <r>
      <rPr>
        <b/>
        <sz val="8"/>
        <rFont val="Arial"/>
        <family val="2"/>
        <charset val="238"/>
      </rPr>
      <t>Izgradnja objekata i uređaja komunalne infrastrukture</t>
    </r>
    <r>
      <rPr>
        <sz val="8"/>
        <rFont val="Arial"/>
        <family val="2"/>
        <charset val="238"/>
      </rPr>
      <t xml:space="preserve"> / Izgradnja i rekonstrukcija cesta</t>
    </r>
  </si>
  <si>
    <r>
      <rPr>
        <b/>
        <sz val="8"/>
        <rFont val="Arial"/>
        <family val="2"/>
        <charset val="238"/>
      </rPr>
      <t xml:space="preserve">Izgradnja objekata i uređaja komunalne infrastrukture </t>
    </r>
    <r>
      <rPr>
        <sz val="8"/>
        <rFont val="Arial"/>
        <family val="2"/>
        <charset val="238"/>
      </rPr>
      <t>/ Izgradnja vodovoda Vrbnik</t>
    </r>
  </si>
  <si>
    <r>
      <rPr>
        <b/>
        <sz val="8"/>
        <rFont val="Arial"/>
        <family val="2"/>
        <charset val="238"/>
      </rPr>
      <t xml:space="preserve">Zaštita okoliša </t>
    </r>
    <r>
      <rPr>
        <sz val="8"/>
        <rFont val="Arial"/>
        <family val="2"/>
        <charset val="238"/>
      </rPr>
      <t>/                                                                     Nabava opreme za Komunalno društvo Biskupija d.o.o.</t>
    </r>
  </si>
  <si>
    <r>
      <rPr>
        <b/>
        <sz val="8"/>
        <rFont val="Arial"/>
        <family val="2"/>
        <charset val="238"/>
      </rPr>
      <t>Zaštita okoliša</t>
    </r>
    <r>
      <rPr>
        <sz val="8"/>
        <rFont val="Arial"/>
        <family val="2"/>
        <charset val="238"/>
      </rPr>
      <t xml:space="preserve"> /                                                                     Nabava kontejnera za odvojeno prikupljanje otpada</t>
    </r>
  </si>
  <si>
    <r>
      <rPr>
        <b/>
        <sz val="8"/>
        <rFont val="Arial"/>
        <family val="2"/>
        <charset val="238"/>
      </rPr>
      <t xml:space="preserve">Zaštita okoliša </t>
    </r>
    <r>
      <rPr>
        <sz val="8"/>
        <rFont val="Arial"/>
        <family val="2"/>
        <charset val="238"/>
      </rPr>
      <t>/                                                                     Nabava mobilnog reciklažnog dvorišta</t>
    </r>
  </si>
  <si>
    <r>
      <rPr>
        <b/>
        <sz val="8"/>
        <rFont val="Arial"/>
        <family val="2"/>
        <charset val="238"/>
      </rPr>
      <t>Organiziranje i provođenje zaštite i spašavanja</t>
    </r>
    <r>
      <rPr>
        <sz val="8"/>
        <rFont val="Arial"/>
        <family val="2"/>
        <charset val="238"/>
      </rPr>
      <t xml:space="preserve"> /                   Osnovna djelatnost DVD-a</t>
    </r>
  </si>
  <si>
    <r>
      <rPr>
        <b/>
        <sz val="8"/>
        <rFont val="Arial"/>
        <family val="2"/>
        <charset val="238"/>
      </rPr>
      <t>Javna uprava i administracija</t>
    </r>
    <r>
      <rPr>
        <sz val="8"/>
        <rFont val="Arial"/>
        <family val="2"/>
        <charset val="238"/>
      </rPr>
      <t xml:space="preserve"> / Izrada projektne dokumentacije za izgradnju vatrogasnog doma</t>
    </r>
  </si>
  <si>
    <r>
      <rPr>
        <b/>
        <sz val="8"/>
        <rFont val="Arial"/>
        <family val="2"/>
        <charset val="238"/>
      </rPr>
      <t>Razvoj civilnog društva</t>
    </r>
    <r>
      <rPr>
        <sz val="8"/>
        <rFont val="Arial"/>
        <family val="2"/>
        <charset val="238"/>
      </rPr>
      <t xml:space="preserve"> /                                                           Osnovne funkcije udruga</t>
    </r>
  </si>
  <si>
    <r>
      <rPr>
        <b/>
        <sz val="8"/>
        <rFont val="Arial"/>
        <family val="2"/>
        <charset val="238"/>
      </rPr>
      <t>Promicanje kulture</t>
    </r>
    <r>
      <rPr>
        <sz val="8"/>
        <rFont val="Arial"/>
        <family val="2"/>
        <charset val="238"/>
      </rPr>
      <t xml:space="preserve"> /                                                           Djelatnost kulturno umjetničkih društava</t>
    </r>
  </si>
  <si>
    <r>
      <rPr>
        <b/>
        <sz val="8"/>
        <rFont val="Arial"/>
        <family val="2"/>
        <charset val="238"/>
      </rPr>
      <t xml:space="preserve">Promicanje kulture </t>
    </r>
    <r>
      <rPr>
        <sz val="8"/>
        <rFont val="Arial"/>
        <family val="2"/>
        <charset val="238"/>
      </rPr>
      <t>/                                                           Akcije i manifestacije u kulturi</t>
    </r>
  </si>
  <si>
    <r>
      <rPr>
        <b/>
        <sz val="8"/>
        <rFont val="Arial"/>
        <family val="2"/>
        <charset val="238"/>
      </rPr>
      <t>Promicanje kulture</t>
    </r>
    <r>
      <rPr>
        <sz val="8"/>
        <rFont val="Arial"/>
        <family val="2"/>
        <charset val="238"/>
      </rPr>
      <t xml:space="preserve"> /                                                               Pomoć za funkcioniranje vjerskih ustanova</t>
    </r>
  </si>
  <si>
    <r>
      <rPr>
        <b/>
        <sz val="8"/>
        <rFont val="Arial"/>
        <family val="2"/>
        <charset val="238"/>
      </rPr>
      <t>Organizacija, rekreacija i sportske aktivnosti</t>
    </r>
    <r>
      <rPr>
        <sz val="8"/>
        <rFont val="Arial"/>
        <family val="2"/>
        <charset val="238"/>
      </rPr>
      <t xml:space="preserve"> /                   Osnovna djelatnost sportskih udruga</t>
    </r>
  </si>
  <si>
    <r>
      <rPr>
        <b/>
        <sz val="8"/>
        <rFont val="Arial"/>
        <family val="2"/>
        <charset val="238"/>
      </rPr>
      <t xml:space="preserve">Organizacija, rekreacija i sportske aktivnosti </t>
    </r>
    <r>
      <rPr>
        <sz val="8"/>
        <rFont val="Arial"/>
        <family val="2"/>
        <charset val="238"/>
      </rPr>
      <t>/                 Sanacija sportske dvorane "Škola Kosovo" - II. faza</t>
    </r>
  </si>
  <si>
    <r>
      <rPr>
        <b/>
        <sz val="8"/>
        <rFont val="Arial"/>
        <family val="2"/>
        <charset val="238"/>
      </rPr>
      <t xml:space="preserve">Osnovnoškolsko i srednjoškolsko obrazovanje </t>
    </r>
    <r>
      <rPr>
        <sz val="8"/>
        <rFont val="Arial"/>
        <family val="2"/>
        <charset val="238"/>
      </rPr>
      <t>/                        Izgradnja dječjeg vrtića</t>
    </r>
  </si>
  <si>
    <r>
      <rPr>
        <b/>
        <sz val="8"/>
        <rFont val="Arial"/>
        <family val="2"/>
        <charset val="238"/>
      </rPr>
      <t>Javna uprava i administracija</t>
    </r>
    <r>
      <rPr>
        <sz val="8"/>
        <rFont val="Arial"/>
        <family val="2"/>
        <charset val="238"/>
      </rPr>
      <t xml:space="preserve"> /                                                 Sanacija zgrade omladinskog doma Vrbnik</t>
    </r>
  </si>
  <si>
    <r>
      <rPr>
        <b/>
        <sz val="8"/>
        <rFont val="Arial"/>
        <family val="2"/>
        <charset val="238"/>
      </rPr>
      <t>Promicanje kulture</t>
    </r>
    <r>
      <rPr>
        <sz val="8"/>
        <rFont val="Arial"/>
        <family val="2"/>
        <charset val="238"/>
      </rPr>
      <t xml:space="preserve"> /                                                               Rekonstrukcija Doma omladine Biskupija - II. faza</t>
    </r>
  </si>
  <si>
    <r>
      <rPr>
        <b/>
        <sz val="8"/>
        <rFont val="Arial"/>
        <family val="2"/>
        <charset val="238"/>
      </rPr>
      <t xml:space="preserve">Predškolsko, osnovnoškolsko i srednjoškolsko obrazovanje </t>
    </r>
    <r>
      <rPr>
        <sz val="8"/>
        <rFont val="Arial"/>
        <family val="2"/>
        <charset val="238"/>
      </rPr>
      <t>/  Sufinciranje prijevoza učenika</t>
    </r>
  </si>
  <si>
    <r>
      <rPr>
        <b/>
        <sz val="8"/>
        <rFont val="Arial"/>
        <family val="2"/>
        <charset val="238"/>
      </rPr>
      <t>Predškolsko, osnovnoškolsko i srednjoškolsko obrazovanje</t>
    </r>
    <r>
      <rPr>
        <sz val="8"/>
        <rFont val="Arial"/>
        <family val="2"/>
        <charset val="238"/>
      </rPr>
      <t xml:space="preserve"> /  Financiranje dječjeg vrtića</t>
    </r>
  </si>
  <si>
    <r>
      <rPr>
        <b/>
        <sz val="8"/>
        <rFont val="Arial"/>
        <family val="2"/>
        <charset val="238"/>
      </rPr>
      <t>Javne potrebe u školstvu</t>
    </r>
    <r>
      <rPr>
        <sz val="8"/>
        <rFont val="Arial"/>
        <family val="2"/>
        <charset val="238"/>
      </rPr>
      <t xml:space="preserve"> /                                               Sufinanciranje nabave školskih udžbenika</t>
    </r>
  </si>
  <si>
    <r>
      <rPr>
        <b/>
        <sz val="8"/>
        <rFont val="Arial"/>
        <family val="2"/>
        <charset val="238"/>
      </rPr>
      <t>Javne potrebe u školstvu</t>
    </r>
    <r>
      <rPr>
        <sz val="8"/>
        <rFont val="Arial"/>
        <family val="2"/>
        <charset val="238"/>
      </rPr>
      <t xml:space="preserve"> /                                               Stipendije i školarine</t>
    </r>
  </si>
  <si>
    <r>
      <rPr>
        <b/>
        <sz val="8"/>
        <rFont val="Arial"/>
        <family val="2"/>
        <charset val="238"/>
      </rPr>
      <t xml:space="preserve">Socijalna skrb </t>
    </r>
    <r>
      <rPr>
        <sz val="8"/>
        <rFont val="Arial"/>
        <family val="2"/>
        <charset val="238"/>
      </rPr>
      <t>/                                                              Jednokratna novčana naknada</t>
    </r>
  </si>
  <si>
    <r>
      <rPr>
        <b/>
        <sz val="8"/>
        <rFont val="Arial"/>
        <family val="2"/>
        <charset val="238"/>
      </rPr>
      <t>Socijalna skrb</t>
    </r>
    <r>
      <rPr>
        <sz val="8"/>
        <rFont val="Arial"/>
        <family val="2"/>
        <charset val="238"/>
      </rPr>
      <t xml:space="preserve"> /                                                              Naknada za troškove stanovanja</t>
    </r>
  </si>
  <si>
    <r>
      <rPr>
        <b/>
        <sz val="8"/>
        <rFont val="Arial"/>
        <family val="2"/>
        <charset val="238"/>
      </rPr>
      <t>Socijalna skrb</t>
    </r>
    <r>
      <rPr>
        <sz val="8"/>
        <rFont val="Arial"/>
        <family val="2"/>
        <charset val="238"/>
      </rPr>
      <t xml:space="preserve"> /                                                              Pomoć u novcu (ogrjev)</t>
    </r>
  </si>
  <si>
    <r>
      <rPr>
        <b/>
        <sz val="8"/>
        <rFont val="Arial"/>
        <family val="2"/>
        <charset val="238"/>
      </rPr>
      <t>Poticajne mjere demografske obnove</t>
    </r>
    <r>
      <rPr>
        <sz val="8"/>
        <rFont val="Arial"/>
        <family val="2"/>
        <charset val="238"/>
      </rPr>
      <t xml:space="preserve"> /                              Potpore za novorođeno dijete</t>
    </r>
  </si>
  <si>
    <r>
      <rPr>
        <b/>
        <sz val="8"/>
        <rFont val="Arial"/>
        <family val="2"/>
        <charset val="238"/>
      </rPr>
      <t>Humanitarna skrb kroz udruge građana</t>
    </r>
    <r>
      <rPr>
        <sz val="8"/>
        <rFont val="Arial"/>
        <family val="2"/>
        <charset val="238"/>
      </rPr>
      <t xml:space="preserve"> / Humanitarna djelatnost Crvenog križa i ostalih humanitarnih organizacija</t>
    </r>
  </si>
  <si>
    <r>
      <rPr>
        <b/>
        <sz val="8"/>
        <rFont val="Arial"/>
        <family val="2"/>
        <charset val="238"/>
      </rPr>
      <t>P2000703</t>
    </r>
    <r>
      <rPr>
        <sz val="8"/>
        <rFont val="Arial"/>
        <family val="2"/>
        <charset val="238"/>
      </rPr>
      <t xml:space="preserve"> / A200070301</t>
    </r>
  </si>
  <si>
    <r>
      <rPr>
        <b/>
        <sz val="8"/>
        <rFont val="Arial"/>
        <family val="2"/>
        <charset val="238"/>
      </rPr>
      <t>P2000101</t>
    </r>
    <r>
      <rPr>
        <sz val="8"/>
        <rFont val="Arial"/>
        <family val="2"/>
        <charset val="238"/>
      </rPr>
      <t xml:space="preserve"> / T200010101</t>
    </r>
  </si>
  <si>
    <r>
      <rPr>
        <b/>
        <sz val="8"/>
        <rFont val="Arial"/>
        <family val="2"/>
        <charset val="238"/>
      </rPr>
      <t>P2000101</t>
    </r>
    <r>
      <rPr>
        <sz val="8"/>
        <rFont val="Arial"/>
        <family val="2"/>
        <charset val="238"/>
      </rPr>
      <t xml:space="preserve"> / K200010102</t>
    </r>
  </si>
  <si>
    <r>
      <rPr>
        <b/>
        <sz val="8"/>
        <rFont val="Arial"/>
        <family val="2"/>
        <charset val="238"/>
      </rPr>
      <t>P2000302</t>
    </r>
    <r>
      <rPr>
        <sz val="8"/>
        <rFont val="Arial"/>
        <family val="2"/>
        <charset val="238"/>
      </rPr>
      <t xml:space="preserve"> / K200030201</t>
    </r>
  </si>
  <si>
    <r>
      <rPr>
        <b/>
        <sz val="8"/>
        <rFont val="Arial"/>
        <family val="2"/>
        <charset val="238"/>
      </rPr>
      <t>P2000302</t>
    </r>
    <r>
      <rPr>
        <sz val="8"/>
        <rFont val="Arial"/>
        <family val="2"/>
        <charset val="238"/>
      </rPr>
      <t xml:space="preserve"> / K200030202</t>
    </r>
  </si>
  <si>
    <r>
      <rPr>
        <b/>
        <sz val="8"/>
        <rFont val="Arial"/>
        <family val="2"/>
        <charset val="238"/>
      </rPr>
      <t>P2000303</t>
    </r>
    <r>
      <rPr>
        <sz val="8"/>
        <rFont val="Arial"/>
        <family val="2"/>
        <charset val="238"/>
      </rPr>
      <t xml:space="preserve"> / T200030301</t>
    </r>
  </si>
  <si>
    <r>
      <rPr>
        <b/>
        <sz val="8"/>
        <rFont val="Arial"/>
        <family val="2"/>
        <charset val="238"/>
      </rPr>
      <t>P2000303</t>
    </r>
    <r>
      <rPr>
        <sz val="8"/>
        <rFont val="Arial"/>
        <family val="2"/>
        <charset val="238"/>
      </rPr>
      <t xml:space="preserve"> / K200030301</t>
    </r>
  </si>
  <si>
    <r>
      <rPr>
        <b/>
        <sz val="8"/>
        <rFont val="Arial"/>
        <family val="2"/>
        <charset val="238"/>
      </rPr>
      <t>P2000303</t>
    </r>
    <r>
      <rPr>
        <sz val="8"/>
        <rFont val="Arial"/>
        <family val="2"/>
        <charset val="238"/>
      </rPr>
      <t xml:space="preserve"> / K200030302</t>
    </r>
  </si>
  <si>
    <r>
      <rPr>
        <b/>
        <sz val="8"/>
        <rFont val="Arial"/>
        <family val="2"/>
        <charset val="238"/>
      </rPr>
      <t>P2000201</t>
    </r>
    <r>
      <rPr>
        <sz val="8"/>
        <rFont val="Arial"/>
        <family val="2"/>
        <charset val="238"/>
      </rPr>
      <t xml:space="preserve"> / A200020101</t>
    </r>
  </si>
  <si>
    <r>
      <rPr>
        <b/>
        <sz val="8"/>
        <rFont val="Arial"/>
        <family val="2"/>
        <charset val="238"/>
      </rPr>
      <t>P2000101</t>
    </r>
    <r>
      <rPr>
        <sz val="8"/>
        <rFont val="Arial"/>
        <family val="2"/>
        <charset val="238"/>
      </rPr>
      <t xml:space="preserve"> / K200010103</t>
    </r>
  </si>
  <si>
    <r>
      <rPr>
        <b/>
        <sz val="8"/>
        <rFont val="Arial"/>
        <family val="2"/>
        <charset val="238"/>
      </rPr>
      <t xml:space="preserve">P1000104 </t>
    </r>
    <r>
      <rPr>
        <sz val="8"/>
        <rFont val="Arial"/>
        <family val="2"/>
        <charset val="238"/>
      </rPr>
      <t>/ A100010401</t>
    </r>
  </si>
  <si>
    <r>
      <rPr>
        <b/>
        <sz val="8"/>
        <rFont val="Arial"/>
        <family val="2"/>
        <charset val="238"/>
      </rPr>
      <t>P2000501</t>
    </r>
    <r>
      <rPr>
        <sz val="8"/>
        <rFont val="Arial"/>
        <family val="2"/>
        <charset val="238"/>
      </rPr>
      <t xml:space="preserve"> / A200050103</t>
    </r>
  </si>
  <si>
    <r>
      <rPr>
        <b/>
        <sz val="8"/>
        <rFont val="Arial"/>
        <family val="2"/>
        <charset val="238"/>
      </rPr>
      <t>P2000501</t>
    </r>
    <r>
      <rPr>
        <sz val="8"/>
        <rFont val="Arial"/>
        <family val="2"/>
        <charset val="238"/>
      </rPr>
      <t xml:space="preserve"> / A200050104</t>
    </r>
  </si>
  <si>
    <r>
      <rPr>
        <b/>
        <sz val="8"/>
        <rFont val="Arial"/>
        <family val="2"/>
        <charset val="238"/>
      </rPr>
      <t>P2000601</t>
    </r>
    <r>
      <rPr>
        <sz val="8"/>
        <rFont val="Arial"/>
        <family val="2"/>
        <charset val="238"/>
      </rPr>
      <t xml:space="preserve"> / A200060101</t>
    </r>
  </si>
  <si>
    <r>
      <rPr>
        <b/>
        <sz val="8"/>
        <rFont val="Arial"/>
        <family val="2"/>
        <charset val="238"/>
      </rPr>
      <t>P2000601</t>
    </r>
    <r>
      <rPr>
        <sz val="8"/>
        <rFont val="Arial"/>
        <family val="2"/>
        <charset val="238"/>
      </rPr>
      <t xml:space="preserve"> / K200060101</t>
    </r>
  </si>
  <si>
    <r>
      <rPr>
        <b/>
        <sz val="8"/>
        <rFont val="Arial"/>
        <family val="2"/>
        <charset val="238"/>
      </rPr>
      <t>P2000401</t>
    </r>
    <r>
      <rPr>
        <sz val="8"/>
        <rFont val="Arial"/>
        <family val="2"/>
        <charset val="238"/>
      </rPr>
      <t xml:space="preserve"> / K200040101</t>
    </r>
  </si>
  <si>
    <r>
      <rPr>
        <b/>
        <sz val="8"/>
        <rFont val="Arial"/>
        <family val="2"/>
        <charset val="238"/>
      </rPr>
      <t>P2000101</t>
    </r>
    <r>
      <rPr>
        <sz val="8"/>
        <rFont val="Arial"/>
        <family val="2"/>
        <charset val="238"/>
      </rPr>
      <t xml:space="preserve"> / K200010101</t>
    </r>
  </si>
  <si>
    <r>
      <rPr>
        <b/>
        <sz val="8"/>
        <rFont val="Arial"/>
        <family val="2"/>
        <charset val="238"/>
      </rPr>
      <t>P2000501</t>
    </r>
    <r>
      <rPr>
        <sz val="8"/>
        <rFont val="Arial"/>
        <family val="2"/>
        <charset val="238"/>
      </rPr>
      <t xml:space="preserve"> / K200050101</t>
    </r>
  </si>
  <si>
    <r>
      <rPr>
        <b/>
        <sz val="8"/>
        <rFont val="Arial"/>
        <family val="2"/>
        <charset val="238"/>
      </rPr>
      <t>P2000401</t>
    </r>
    <r>
      <rPr>
        <sz val="8"/>
        <rFont val="Arial"/>
        <family val="2"/>
        <charset val="238"/>
      </rPr>
      <t xml:space="preserve"> / A200040101</t>
    </r>
  </si>
  <si>
    <r>
      <rPr>
        <b/>
        <sz val="8"/>
        <rFont val="Arial"/>
        <family val="2"/>
        <charset val="238"/>
      </rPr>
      <t>P2000401</t>
    </r>
    <r>
      <rPr>
        <sz val="8"/>
        <rFont val="Arial"/>
        <family val="2"/>
        <charset val="238"/>
      </rPr>
      <t xml:space="preserve"> / A200040102</t>
    </r>
  </si>
  <si>
    <r>
      <rPr>
        <b/>
        <sz val="8"/>
        <rFont val="Arial"/>
        <family val="2"/>
        <charset val="238"/>
      </rPr>
      <t>P2000402</t>
    </r>
    <r>
      <rPr>
        <sz val="8"/>
        <rFont val="Arial"/>
        <family val="2"/>
        <charset val="238"/>
      </rPr>
      <t xml:space="preserve"> / A200040201</t>
    </r>
  </si>
  <si>
    <r>
      <rPr>
        <b/>
        <sz val="8"/>
        <rFont val="Arial"/>
        <family val="2"/>
        <charset val="238"/>
      </rPr>
      <t>P200040202</t>
    </r>
    <r>
      <rPr>
        <sz val="8"/>
        <rFont val="Arial"/>
        <family val="2"/>
        <charset val="238"/>
      </rPr>
      <t xml:space="preserve"> / A200040202</t>
    </r>
  </si>
  <si>
    <r>
      <rPr>
        <b/>
        <sz val="8"/>
        <rFont val="Arial"/>
        <family val="2"/>
        <charset val="238"/>
      </rPr>
      <t>P2000701</t>
    </r>
    <r>
      <rPr>
        <sz val="8"/>
        <rFont val="Arial"/>
        <family val="2"/>
        <charset val="238"/>
      </rPr>
      <t xml:space="preserve"> / A200070101</t>
    </r>
  </si>
  <si>
    <r>
      <rPr>
        <b/>
        <sz val="8"/>
        <rFont val="Arial"/>
        <family val="2"/>
        <charset val="238"/>
      </rPr>
      <t>P2000701</t>
    </r>
    <r>
      <rPr>
        <sz val="8"/>
        <rFont val="Arial"/>
        <family val="2"/>
        <charset val="238"/>
      </rPr>
      <t xml:space="preserve"> / A200070102</t>
    </r>
  </si>
  <si>
    <r>
      <rPr>
        <b/>
        <sz val="8"/>
        <rFont val="Arial"/>
        <family val="2"/>
        <charset val="238"/>
      </rPr>
      <t>P2000701</t>
    </r>
    <r>
      <rPr>
        <sz val="8"/>
        <rFont val="Arial"/>
        <family val="2"/>
        <charset val="238"/>
      </rPr>
      <t xml:space="preserve"> / A200070103</t>
    </r>
  </si>
  <si>
    <r>
      <rPr>
        <b/>
        <sz val="8"/>
        <rFont val="Arial"/>
        <family val="2"/>
        <charset val="238"/>
      </rPr>
      <t>P2000702</t>
    </r>
    <r>
      <rPr>
        <sz val="8"/>
        <rFont val="Arial"/>
        <family val="2"/>
        <charset val="238"/>
      </rPr>
      <t xml:space="preserve"> / A200070201</t>
    </r>
  </si>
  <si>
    <t>Proračun Općine Biskupija za 2020. i projekcije za 2021. i 2022. godinu stupaju na snagu osmog dana od dana objave u Službenom vjesniku Šibensko-kninske županije.</t>
  </si>
  <si>
    <t>ZA  2020. GODINU I PROJEKCIJE ZA 2021. I 2022. GODINU</t>
  </si>
  <si>
    <t>K200010104</t>
  </si>
  <si>
    <t>Kapitalni projekt 04: Izrada Turističke monografije Općine Biskupija</t>
  </si>
  <si>
    <r>
      <rPr>
        <b/>
        <sz val="8"/>
        <rFont val="Arial"/>
        <family val="2"/>
        <charset val="238"/>
      </rPr>
      <t xml:space="preserve">P2000101 </t>
    </r>
    <r>
      <rPr>
        <sz val="8"/>
        <rFont val="Arial"/>
        <family val="2"/>
        <charset val="238"/>
      </rPr>
      <t>/ K200010104</t>
    </r>
  </si>
  <si>
    <r>
      <rPr>
        <b/>
        <sz val="8"/>
        <rFont val="Arial"/>
        <family val="2"/>
        <charset val="238"/>
      </rPr>
      <t>Javna uprava i administracija</t>
    </r>
    <r>
      <rPr>
        <sz val="8"/>
        <rFont val="Arial"/>
        <family val="2"/>
        <charset val="238"/>
      </rPr>
      <t xml:space="preserve"> /                                       Izrada Turističke monografije Općine Biskupija</t>
    </r>
  </si>
  <si>
    <t>Izrađena monografija</t>
  </si>
  <si>
    <t>U Proračunu se utvrđuju sredstva za proračunsku zalihu u iznosu od 50.000,00 kn.</t>
  </si>
  <si>
    <t>KLASA: 400-06/19-01/4</t>
  </si>
  <si>
    <t xml:space="preserve">Temeljem odredbi članka 39. stavka 1. Zakona o proračunu (Narodne novine, br. 87/08, 36/09, 46/09, 136/12. i 15/15.) Općinsko vijeće Općine Biskupija dana 10. prosinca 2019. </t>
  </si>
  <si>
    <t>godine, donosi</t>
  </si>
  <si>
    <t>PRORAČUN OPĆINE BISKUPIJA</t>
  </si>
  <si>
    <t>URBROJ: 2182/17-01-19-03</t>
  </si>
  <si>
    <t>Orlić, 10. prosinca 2019. godine</t>
  </si>
  <si>
    <t>OPĆINSKO VIJEĆE</t>
  </si>
  <si>
    <t>OPĆINE BISKUPIJA</t>
  </si>
  <si>
    <t>Potpredsjednik:</t>
  </si>
  <si>
    <t>Nikola Popratnjak, v.r.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</si>
</sst>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561">
    <xf numFmtId="0" fontId="0" fillId="0" borderId="0" xfId="0"/>
    <xf numFmtId="49" fontId="0" fillId="0" borderId="0" xfId="0" applyNumberFormat="1"/>
    <xf numFmtId="49" fontId="7" fillId="0" borderId="0" xfId="0" applyNumberFormat="1" applyFont="1"/>
    <xf numFmtId="0" fontId="0" fillId="0" borderId="0" xfId="0" applyBorder="1"/>
    <xf numFmtId="49" fontId="5" fillId="0" borderId="0" xfId="0" applyNumberFormat="1" applyFont="1"/>
    <xf numFmtId="49" fontId="9" fillId="0" borderId="0" xfId="0" applyNumberFormat="1" applyFont="1" applyAlignment="1">
      <alignment horizontal="left"/>
    </xf>
    <xf numFmtId="49" fontId="10" fillId="0" borderId="0" xfId="0" applyNumberFormat="1" applyFont="1"/>
    <xf numFmtId="0" fontId="10" fillId="0" borderId="0" xfId="0" applyFont="1"/>
    <xf numFmtId="0" fontId="0" fillId="0" borderId="0" xfId="0" applyFont="1"/>
    <xf numFmtId="2" fontId="10" fillId="0" borderId="0" xfId="0" applyNumberFormat="1" applyFont="1"/>
    <xf numFmtId="0" fontId="16" fillId="0" borderId="0" xfId="2" applyFont="1"/>
    <xf numFmtId="0" fontId="12" fillId="0" borderId="0" xfId="0" applyFont="1"/>
    <xf numFmtId="0" fontId="12" fillId="0" borderId="0" xfId="0" applyFont="1" applyAlignment="1">
      <alignment horizontal="center"/>
    </xf>
    <xf numFmtId="49" fontId="7" fillId="0" borderId="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11" fillId="7" borderId="15" xfId="0" applyNumberFormat="1" applyFont="1" applyFill="1" applyBorder="1" applyAlignment="1">
      <alignment vertical="center"/>
    </xf>
    <xf numFmtId="49" fontId="15" fillId="7" borderId="15" xfId="0" applyNumberFormat="1" applyFont="1" applyFill="1" applyBorder="1" applyAlignment="1">
      <alignment vertical="center"/>
    </xf>
    <xf numFmtId="0" fontId="15" fillId="7" borderId="15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vertical="center"/>
    </xf>
    <xf numFmtId="0" fontId="15" fillId="7" borderId="9" xfId="0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vertical="center"/>
    </xf>
    <xf numFmtId="49" fontId="17" fillId="2" borderId="13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3" fillId="2" borderId="2" xfId="0" applyNumberFormat="1" applyFont="1" applyFill="1" applyBorder="1" applyAlignment="1">
      <alignment vertical="center"/>
    </xf>
    <xf numFmtId="49" fontId="13" fillId="2" borderId="13" xfId="0" applyNumberFormat="1" applyFont="1" applyFill="1" applyBorder="1" applyAlignment="1">
      <alignment vertical="center"/>
    </xf>
    <xf numFmtId="49" fontId="17" fillId="2" borderId="11" xfId="0" applyNumberFormat="1" applyFont="1" applyFill="1" applyBorder="1" applyAlignment="1">
      <alignment vertical="center"/>
    </xf>
    <xf numFmtId="49" fontId="17" fillId="2" borderId="14" xfId="0" applyNumberFormat="1" applyFont="1" applyFill="1" applyBorder="1" applyAlignment="1">
      <alignment vertical="center"/>
    </xf>
    <xf numFmtId="49" fontId="17" fillId="7" borderId="8" xfId="0" applyNumberFormat="1" applyFont="1" applyFill="1" applyBorder="1" applyAlignment="1">
      <alignment vertical="center"/>
    </xf>
    <xf numFmtId="49" fontId="17" fillId="7" borderId="15" xfId="0" applyNumberFormat="1" applyFont="1" applyFill="1" applyBorder="1" applyAlignment="1">
      <alignment vertical="center"/>
    </xf>
    <xf numFmtId="49" fontId="18" fillId="7" borderId="15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9" fillId="7" borderId="15" xfId="0" applyNumberFormat="1" applyFont="1" applyFill="1" applyBorder="1" applyAlignment="1">
      <alignment vertical="center"/>
    </xf>
    <xf numFmtId="0" fontId="19" fillId="7" borderId="15" xfId="0" applyFont="1" applyFill="1" applyBorder="1" applyAlignment="1">
      <alignment vertical="center"/>
    </xf>
    <xf numFmtId="0" fontId="19" fillId="7" borderId="9" xfId="0" applyFont="1" applyFill="1" applyBorder="1" applyAlignment="1">
      <alignment vertical="center"/>
    </xf>
    <xf numFmtId="49" fontId="18" fillId="7" borderId="8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164" fontId="7" fillId="0" borderId="0" xfId="1" applyNumberFormat="1" applyFont="1" applyAlignment="1">
      <alignment horizontal="center" vertical="center"/>
    </xf>
    <xf numFmtId="49" fontId="21" fillId="4" borderId="0" xfId="0" applyNumberFormat="1" applyFont="1" applyFill="1" applyAlignment="1">
      <alignment vertical="center"/>
    </xf>
    <xf numFmtId="49" fontId="0" fillId="4" borderId="0" xfId="0" applyNumberFormat="1" applyFill="1" applyAlignment="1">
      <alignment vertical="center"/>
    </xf>
    <xf numFmtId="49" fontId="1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23" fillId="0" borderId="0" xfId="2" applyFont="1"/>
    <xf numFmtId="0" fontId="24" fillId="0" borderId="0" xfId="0" applyFont="1"/>
    <xf numFmtId="0" fontId="13" fillId="5" borderId="4" xfId="0" applyFont="1" applyFill="1" applyBorder="1" applyAlignment="1">
      <alignment horizontal="center" vertical="center"/>
    </xf>
    <xf numFmtId="49" fontId="17" fillId="10" borderId="2" xfId="0" applyNumberFormat="1" applyFont="1" applyFill="1" applyBorder="1" applyAlignment="1">
      <alignment vertical="center"/>
    </xf>
    <xf numFmtId="49" fontId="17" fillId="10" borderId="13" xfId="0" applyNumberFormat="1" applyFont="1" applyFill="1" applyBorder="1" applyAlignment="1">
      <alignment vertical="center"/>
    </xf>
    <xf numFmtId="49" fontId="17" fillId="10" borderId="13" xfId="0" applyNumberFormat="1" applyFont="1" applyFill="1" applyBorder="1" applyAlignment="1">
      <alignment horizontal="center" vertical="center"/>
    </xf>
    <xf numFmtId="49" fontId="17" fillId="10" borderId="6" xfId="0" applyNumberFormat="1" applyFont="1" applyFill="1" applyBorder="1" applyAlignment="1">
      <alignment vertical="center"/>
    </xf>
    <xf numFmtId="49" fontId="17" fillId="10" borderId="0" xfId="0" applyNumberFormat="1" applyFont="1" applyFill="1" applyBorder="1" applyAlignment="1">
      <alignment vertical="center"/>
    </xf>
    <xf numFmtId="49" fontId="17" fillId="10" borderId="0" xfId="0" applyNumberFormat="1" applyFont="1" applyFill="1" applyBorder="1" applyAlignment="1">
      <alignment horizontal="center" vertical="center"/>
    </xf>
    <xf numFmtId="49" fontId="20" fillId="10" borderId="0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49" fontId="20" fillId="10" borderId="14" xfId="0" applyNumberFormat="1" applyFont="1" applyFill="1" applyBorder="1" applyAlignment="1">
      <alignment horizontal="center" vertical="center"/>
    </xf>
    <xf numFmtId="0" fontId="20" fillId="10" borderId="14" xfId="0" applyFont="1" applyFill="1" applyBorder="1" applyAlignment="1">
      <alignment horizontal="center" vertical="center"/>
    </xf>
    <xf numFmtId="49" fontId="17" fillId="13" borderId="14" xfId="0" applyNumberFormat="1" applyFont="1" applyFill="1" applyBorder="1" applyAlignment="1">
      <alignment vertical="center"/>
    </xf>
    <xf numFmtId="49" fontId="17" fillId="13" borderId="15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1" fillId="7" borderId="8" xfId="0" applyNumberFormat="1" applyFont="1" applyFill="1" applyBorder="1" applyAlignment="1">
      <alignment horizontal="center" vertical="center"/>
    </xf>
    <xf numFmtId="49" fontId="11" fillId="7" borderId="15" xfId="0" applyNumberFormat="1" applyFont="1" applyFill="1" applyBorder="1" applyAlignment="1">
      <alignment horizontal="center" vertical="center"/>
    </xf>
    <xf numFmtId="49" fontId="17" fillId="9" borderId="15" xfId="0" applyNumberFormat="1" applyFont="1" applyFill="1" applyBorder="1" applyAlignment="1">
      <alignment horizontal="center" vertical="center"/>
    </xf>
    <xf numFmtId="49" fontId="17" fillId="13" borderId="14" xfId="0" applyNumberFormat="1" applyFont="1" applyFill="1" applyBorder="1" applyAlignment="1">
      <alignment horizontal="center" vertical="center"/>
    </xf>
    <xf numFmtId="49" fontId="17" fillId="13" borderId="15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49" fontId="17" fillId="2" borderId="12" xfId="0" applyNumberFormat="1" applyFont="1" applyFill="1" applyBorder="1" applyAlignment="1">
      <alignment vertical="center"/>
    </xf>
    <xf numFmtId="49" fontId="13" fillId="2" borderId="11" xfId="0" applyNumberFormat="1" applyFont="1" applyFill="1" applyBorder="1" applyAlignment="1">
      <alignment vertical="center"/>
    </xf>
    <xf numFmtId="49" fontId="17" fillId="12" borderId="4" xfId="0" applyNumberFormat="1" applyFont="1" applyFill="1" applyBorder="1" applyAlignment="1">
      <alignment vertical="center"/>
    </xf>
    <xf numFmtId="49" fontId="17" fillId="10" borderId="1" xfId="0" applyNumberFormat="1" applyFont="1" applyFill="1" applyBorder="1" applyAlignment="1">
      <alignment vertical="center"/>
    </xf>
    <xf numFmtId="49" fontId="17" fillId="10" borderId="10" xfId="0" applyNumberFormat="1" applyFont="1" applyFill="1" applyBorder="1" applyAlignment="1">
      <alignment vertical="center"/>
    </xf>
    <xf numFmtId="49" fontId="17" fillId="10" borderId="5" xfId="0" applyNumberFormat="1" applyFont="1" applyFill="1" applyBorder="1" applyAlignment="1">
      <alignment vertical="center"/>
    </xf>
    <xf numFmtId="49" fontId="17" fillId="10" borderId="3" xfId="0" applyNumberFormat="1" applyFont="1" applyFill="1" applyBorder="1" applyAlignment="1">
      <alignment vertical="center"/>
    </xf>
    <xf numFmtId="49" fontId="17" fillId="10" borderId="7" xfId="0" applyNumberFormat="1" applyFont="1" applyFill="1" applyBorder="1" applyAlignment="1">
      <alignment vertical="center"/>
    </xf>
    <xf numFmtId="49" fontId="11" fillId="10" borderId="7" xfId="0" applyNumberFormat="1" applyFont="1" applyFill="1" applyBorder="1" applyAlignment="1">
      <alignment vertical="center"/>
    </xf>
    <xf numFmtId="49" fontId="17" fillId="9" borderId="4" xfId="0" applyNumberFormat="1" applyFont="1" applyFill="1" applyBorder="1" applyAlignment="1">
      <alignment vertical="center"/>
    </xf>
    <xf numFmtId="49" fontId="17" fillId="9" borderId="8" xfId="0" applyNumberFormat="1" applyFont="1" applyFill="1" applyBorder="1" applyAlignment="1">
      <alignment horizontal="center" vertical="center"/>
    </xf>
    <xf numFmtId="49" fontId="7" fillId="6" borderId="4" xfId="0" applyNumberFormat="1" applyFont="1" applyFill="1" applyBorder="1" applyAlignment="1">
      <alignment vertical="center"/>
    </xf>
    <xf numFmtId="49" fontId="7" fillId="6" borderId="15" xfId="0" applyNumberFormat="1" applyFont="1" applyFill="1" applyBorder="1" applyAlignment="1">
      <alignment vertical="center"/>
    </xf>
    <xf numFmtId="49" fontId="7" fillId="6" borderId="9" xfId="0" applyNumberFormat="1" applyFont="1" applyFill="1" applyBorder="1" applyAlignment="1">
      <alignment vertical="center"/>
    </xf>
    <xf numFmtId="49" fontId="17" fillId="13" borderId="4" xfId="0" applyNumberFormat="1" applyFont="1" applyFill="1" applyBorder="1" applyAlignment="1">
      <alignment vertical="center"/>
    </xf>
    <xf numFmtId="49" fontId="17" fillId="13" borderId="8" xfId="0" applyNumberFormat="1" applyFont="1" applyFill="1" applyBorder="1" applyAlignment="1">
      <alignment horizontal="center" vertical="center"/>
    </xf>
    <xf numFmtId="49" fontId="17" fillId="13" borderId="9" xfId="0" applyNumberFormat="1" applyFont="1" applyFill="1" applyBorder="1" applyAlignment="1">
      <alignment vertical="center"/>
    </xf>
    <xf numFmtId="49" fontId="25" fillId="13" borderId="5" xfId="0" applyNumberFormat="1" applyFont="1" applyFill="1" applyBorder="1" applyAlignment="1">
      <alignment vertical="center"/>
    </xf>
    <xf numFmtId="49" fontId="17" fillId="8" borderId="15" xfId="0" applyNumberFormat="1" applyFont="1" applyFill="1" applyBorder="1" applyAlignment="1">
      <alignment horizontal="center" vertical="center"/>
    </xf>
    <xf numFmtId="49" fontId="17" fillId="8" borderId="15" xfId="0" applyNumberFormat="1" applyFont="1" applyFill="1" applyBorder="1" applyAlignment="1">
      <alignment vertical="center"/>
    </xf>
    <xf numFmtId="49" fontId="17" fillId="8" borderId="9" xfId="0" applyNumberFormat="1" applyFont="1" applyFill="1" applyBorder="1" applyAlignment="1">
      <alignment vertical="center"/>
    </xf>
    <xf numFmtId="49" fontId="17" fillId="8" borderId="13" xfId="0" applyNumberFormat="1" applyFont="1" applyFill="1" applyBorder="1" applyAlignment="1">
      <alignment vertical="center"/>
    </xf>
    <xf numFmtId="49" fontId="17" fillId="8" borderId="14" xfId="0" applyNumberFormat="1" applyFont="1" applyFill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6" borderId="15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17" fillId="8" borderId="4" xfId="0" applyNumberFormat="1" applyFont="1" applyFill="1" applyBorder="1" applyAlignment="1">
      <alignment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49" fontId="17" fillId="14" borderId="4" xfId="0" applyNumberFormat="1" applyFont="1" applyFill="1" applyBorder="1" applyAlignment="1">
      <alignment vertical="center"/>
    </xf>
    <xf numFmtId="49" fontId="17" fillId="14" borderId="8" xfId="0" applyNumberFormat="1" applyFont="1" applyFill="1" applyBorder="1" applyAlignment="1">
      <alignment horizontal="center" vertical="center"/>
    </xf>
    <xf numFmtId="49" fontId="17" fillId="14" borderId="15" xfId="0" applyNumberFormat="1" applyFont="1" applyFill="1" applyBorder="1" applyAlignment="1">
      <alignment horizontal="center" vertical="center"/>
    </xf>
    <xf numFmtId="49" fontId="17" fillId="14" borderId="15" xfId="0" applyNumberFormat="1" applyFont="1" applyFill="1" applyBorder="1" applyAlignment="1">
      <alignment vertical="center"/>
    </xf>
    <xf numFmtId="49" fontId="17" fillId="14" borderId="9" xfId="0" applyNumberFormat="1" applyFont="1" applyFill="1" applyBorder="1" applyAlignment="1">
      <alignment vertical="center"/>
    </xf>
    <xf numFmtId="49" fontId="17" fillId="11" borderId="15" xfId="0" applyNumberFormat="1" applyFont="1" applyFill="1" applyBorder="1" applyAlignment="1">
      <alignment horizontal="center" vertical="center"/>
    </xf>
    <xf numFmtId="49" fontId="17" fillId="11" borderId="15" xfId="0" applyNumberFormat="1" applyFont="1" applyFill="1" applyBorder="1" applyAlignment="1">
      <alignment vertical="center"/>
    </xf>
    <xf numFmtId="49" fontId="17" fillId="11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13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/>
    </xf>
    <xf numFmtId="164" fontId="7" fillId="0" borderId="14" xfId="1" applyNumberFormat="1" applyFont="1" applyBorder="1" applyAlignment="1">
      <alignment horizontal="center" vertical="center"/>
    </xf>
    <xf numFmtId="164" fontId="7" fillId="0" borderId="12" xfId="1" applyNumberFormat="1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1" fontId="8" fillId="0" borderId="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1" fontId="13" fillId="14" borderId="15" xfId="0" applyNumberFormat="1" applyFont="1" applyFill="1" applyBorder="1" applyAlignment="1">
      <alignment horizontal="center" vertical="center"/>
    </xf>
    <xf numFmtId="1" fontId="13" fillId="14" borderId="9" xfId="0" applyNumberFormat="1" applyFont="1" applyFill="1" applyBorder="1" applyAlignment="1">
      <alignment horizontal="center" vertical="center"/>
    </xf>
    <xf numFmtId="49" fontId="17" fillId="13" borderId="12" xfId="0" applyNumberFormat="1" applyFont="1" applyFill="1" applyBorder="1" applyAlignment="1">
      <alignment vertical="center"/>
    </xf>
    <xf numFmtId="164" fontId="17" fillId="14" borderId="8" xfId="0" applyNumberFormat="1" applyFont="1" applyFill="1" applyBorder="1" applyAlignment="1">
      <alignment vertical="center"/>
    </xf>
    <xf numFmtId="164" fontId="17" fillId="11" borderId="8" xfId="1" applyNumberFormat="1" applyFont="1" applyFill="1" applyBorder="1" applyAlignment="1">
      <alignment vertical="center"/>
    </xf>
    <xf numFmtId="1" fontId="13" fillId="11" borderId="15" xfId="0" applyNumberFormat="1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 vertical="center"/>
    </xf>
    <xf numFmtId="164" fontId="17" fillId="13" borderId="8" xfId="1" applyNumberFormat="1" applyFont="1" applyFill="1" applyBorder="1" applyAlignment="1">
      <alignment vertical="center"/>
    </xf>
    <xf numFmtId="1" fontId="13" fillId="13" borderId="15" xfId="0" applyNumberFormat="1" applyFont="1" applyFill="1" applyBorder="1" applyAlignment="1">
      <alignment horizontal="center" vertical="center"/>
    </xf>
    <xf numFmtId="0" fontId="13" fillId="13" borderId="9" xfId="0" applyFont="1" applyFill="1" applyBorder="1" applyAlignment="1">
      <alignment horizontal="center" vertical="center"/>
    </xf>
    <xf numFmtId="164" fontId="17" fillId="8" borderId="8" xfId="1" applyNumberFormat="1" applyFont="1" applyFill="1" applyBorder="1" applyAlignment="1">
      <alignment vertical="center"/>
    </xf>
    <xf numFmtId="164" fontId="17" fillId="8" borderId="15" xfId="1" applyNumberFormat="1" applyFont="1" applyFill="1" applyBorder="1" applyAlignment="1">
      <alignment vertical="center"/>
    </xf>
    <xf numFmtId="1" fontId="13" fillId="8" borderId="15" xfId="0" applyNumberFormat="1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164" fontId="7" fillId="6" borderId="8" xfId="1" applyNumberFormat="1" applyFont="1" applyFill="1" applyBorder="1" applyAlignment="1">
      <alignment vertical="center"/>
    </xf>
    <xf numFmtId="164" fontId="7" fillId="6" borderId="15" xfId="1" applyNumberFormat="1" applyFont="1" applyFill="1" applyBorder="1" applyAlignment="1">
      <alignment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49" fontId="17" fillId="11" borderId="4" xfId="0" applyNumberFormat="1" applyFont="1" applyFill="1" applyBorder="1" applyAlignment="1">
      <alignment vertical="center"/>
    </xf>
    <xf numFmtId="49" fontId="17" fillId="13" borderId="5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49" fontId="17" fillId="9" borderId="9" xfId="0" applyNumberFormat="1" applyFont="1" applyFill="1" applyBorder="1" applyAlignment="1">
      <alignment horizontal="center" vertical="center"/>
    </xf>
    <xf numFmtId="49" fontId="17" fillId="8" borderId="3" xfId="0" applyNumberFormat="1" applyFont="1" applyFill="1" applyBorder="1" applyAlignment="1">
      <alignment horizontal="center" vertical="center"/>
    </xf>
    <xf numFmtId="49" fontId="17" fillId="8" borderId="8" xfId="0" applyNumberFormat="1" applyFont="1" applyFill="1" applyBorder="1" applyAlignment="1">
      <alignment horizontal="center" vertical="center"/>
    </xf>
    <xf numFmtId="49" fontId="17" fillId="11" borderId="8" xfId="0" applyNumberFormat="1" applyFont="1" applyFill="1" applyBorder="1" applyAlignment="1">
      <alignment horizontal="center" vertical="center"/>
    </xf>
    <xf numFmtId="49" fontId="17" fillId="13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25" fillId="13" borderId="4" xfId="0" applyNumberFormat="1" applyFont="1" applyFill="1" applyBorder="1" applyAlignment="1">
      <alignment vertical="center"/>
    </xf>
    <xf numFmtId="164" fontId="8" fillId="6" borderId="15" xfId="1" applyNumberFormat="1" applyFont="1" applyFill="1" applyBorder="1" applyAlignment="1">
      <alignment vertical="center"/>
    </xf>
    <xf numFmtId="49" fontId="11" fillId="10" borderId="0" xfId="0" applyNumberFormat="1" applyFont="1" applyFill="1" applyBorder="1" applyAlignment="1">
      <alignment vertical="center"/>
    </xf>
    <xf numFmtId="164" fontId="7" fillId="0" borderId="6" xfId="1" applyNumberFormat="1" applyFont="1" applyBorder="1" applyAlignment="1">
      <alignment vertical="center"/>
    </xf>
    <xf numFmtId="164" fontId="7" fillId="0" borderId="6" xfId="1" applyNumberFormat="1" applyFont="1" applyBorder="1" applyAlignment="1">
      <alignment horizontal="left" vertical="center"/>
    </xf>
    <xf numFmtId="0" fontId="13" fillId="14" borderId="15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center" vertical="center"/>
    </xf>
    <xf numFmtId="164" fontId="17" fillId="11" borderId="8" xfId="0" applyNumberFormat="1" applyFont="1" applyFill="1" applyBorder="1" applyAlignment="1">
      <alignment vertical="center"/>
    </xf>
    <xf numFmtId="0" fontId="13" fillId="11" borderId="15" xfId="0" applyFont="1" applyFill="1" applyBorder="1" applyAlignment="1">
      <alignment horizontal="center" vertical="center"/>
    </xf>
    <xf numFmtId="0" fontId="13" fillId="13" borderId="15" xfId="0" applyFont="1" applyFill="1" applyBorder="1" applyAlignment="1">
      <alignment horizontal="center" vertical="center"/>
    </xf>
    <xf numFmtId="49" fontId="17" fillId="8" borderId="12" xfId="0" applyNumberFormat="1" applyFont="1" applyFill="1" applyBorder="1" applyAlignment="1">
      <alignment horizontal="center" vertical="center"/>
    </xf>
    <xf numFmtId="164" fontId="17" fillId="8" borderId="8" xfId="1" applyNumberFormat="1" applyFont="1" applyFill="1" applyBorder="1" applyAlignment="1">
      <alignment horizontal="center" vertical="center"/>
    </xf>
    <xf numFmtId="164" fontId="13" fillId="8" borderId="15" xfId="1" applyNumberFormat="1" applyFont="1" applyFill="1" applyBorder="1" applyAlignment="1">
      <alignment vertical="center"/>
    </xf>
    <xf numFmtId="0" fontId="13" fillId="8" borderId="15" xfId="0" applyFont="1" applyFill="1" applyBorder="1" applyAlignment="1">
      <alignment horizontal="center" vertical="center"/>
    </xf>
    <xf numFmtId="164" fontId="7" fillId="6" borderId="8" xfId="1" applyNumberFormat="1" applyFont="1" applyFill="1" applyBorder="1" applyAlignment="1">
      <alignment horizontal="center" vertical="center"/>
    </xf>
    <xf numFmtId="164" fontId="7" fillId="6" borderId="15" xfId="1" applyNumberFormat="1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vertical="center"/>
    </xf>
    <xf numFmtId="0" fontId="20" fillId="10" borderId="12" xfId="0" applyFont="1" applyFill="1" applyBorder="1" applyAlignment="1">
      <alignment vertical="center"/>
    </xf>
    <xf numFmtId="164" fontId="13" fillId="14" borderId="9" xfId="1" applyNumberFormat="1" applyFont="1" applyFill="1" applyBorder="1" applyAlignment="1">
      <alignment vertical="center"/>
    </xf>
    <xf numFmtId="164" fontId="13" fillId="11" borderId="9" xfId="1" applyNumberFormat="1" applyFont="1" applyFill="1" applyBorder="1" applyAlignment="1">
      <alignment vertical="center"/>
    </xf>
    <xf numFmtId="164" fontId="8" fillId="6" borderId="9" xfId="1" applyNumberFormat="1" applyFont="1" applyFill="1" applyBorder="1" applyAlignment="1">
      <alignment vertical="center"/>
    </xf>
    <xf numFmtId="164" fontId="8" fillId="0" borderId="7" xfId="1" applyNumberFormat="1" applyFont="1" applyFill="1" applyBorder="1" applyAlignment="1">
      <alignment vertical="center"/>
    </xf>
    <xf numFmtId="164" fontId="13" fillId="8" borderId="9" xfId="1" applyNumberFormat="1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164" fontId="17" fillId="8" borderId="9" xfId="1" applyNumberFormat="1" applyFont="1" applyFill="1" applyBorder="1" applyAlignment="1">
      <alignment vertical="center"/>
    </xf>
    <xf numFmtId="164" fontId="7" fillId="6" borderId="9" xfId="1" applyNumberFormat="1" applyFont="1" applyFill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horizontal="left" vertical="center"/>
    </xf>
    <xf numFmtId="164" fontId="8" fillId="0" borderId="12" xfId="1" applyNumberFormat="1" applyFont="1" applyFill="1" applyBorder="1" applyAlignment="1">
      <alignment vertical="center"/>
    </xf>
    <xf numFmtId="164" fontId="7" fillId="6" borderId="9" xfId="1" applyNumberFormat="1" applyFont="1" applyFill="1" applyBorder="1" applyAlignment="1">
      <alignment horizontal="center" vertical="center"/>
    </xf>
    <xf numFmtId="164" fontId="17" fillId="11" borderId="8" xfId="1" applyNumberFormat="1" applyFont="1" applyFill="1" applyBorder="1" applyAlignment="1">
      <alignment horizontal="left" vertical="center"/>
    </xf>
    <xf numFmtId="164" fontId="17" fillId="13" borderId="8" xfId="1" applyNumberFormat="1" applyFont="1" applyFill="1" applyBorder="1" applyAlignment="1">
      <alignment horizontal="left" vertical="center"/>
    </xf>
    <xf numFmtId="164" fontId="17" fillId="8" borderId="8" xfId="1" applyNumberFormat="1" applyFont="1" applyFill="1" applyBorder="1" applyAlignment="1">
      <alignment horizontal="left" vertical="center"/>
    </xf>
    <xf numFmtId="164" fontId="17" fillId="8" borderId="15" xfId="1" applyNumberFormat="1" applyFont="1" applyFill="1" applyBorder="1" applyAlignment="1">
      <alignment horizontal="left" vertical="center"/>
    </xf>
    <xf numFmtId="164" fontId="7" fillId="6" borderId="8" xfId="1" applyNumberFormat="1" applyFont="1" applyFill="1" applyBorder="1" applyAlignment="1">
      <alignment horizontal="left" vertical="center"/>
    </xf>
    <xf numFmtId="164" fontId="7" fillId="6" borderId="15" xfId="1" applyNumberFormat="1" applyFont="1" applyFill="1" applyBorder="1" applyAlignment="1">
      <alignment horizontal="left" vertical="center"/>
    </xf>
    <xf numFmtId="1" fontId="13" fillId="11" borderId="9" xfId="0" applyNumberFormat="1" applyFont="1" applyFill="1" applyBorder="1" applyAlignment="1">
      <alignment horizontal="center" vertical="center"/>
    </xf>
    <xf numFmtId="164" fontId="17" fillId="13" borderId="8" xfId="0" applyNumberFormat="1" applyFont="1" applyFill="1" applyBorder="1" applyAlignment="1">
      <alignment vertical="center"/>
    </xf>
    <xf numFmtId="1" fontId="13" fillId="13" borderId="9" xfId="0" applyNumberFormat="1" applyFont="1" applyFill="1" applyBorder="1" applyAlignment="1">
      <alignment horizontal="center" vertical="center"/>
    </xf>
    <xf numFmtId="164" fontId="17" fillId="8" borderId="15" xfId="1" applyNumberFormat="1" applyFont="1" applyFill="1" applyBorder="1" applyAlignment="1">
      <alignment horizontal="center" vertical="center"/>
    </xf>
    <xf numFmtId="164" fontId="17" fillId="8" borderId="9" xfId="1" applyNumberFormat="1" applyFont="1" applyFill="1" applyBorder="1" applyAlignment="1">
      <alignment horizontal="center" vertical="center"/>
    </xf>
    <xf numFmtId="49" fontId="17" fillId="13" borderId="4" xfId="0" applyNumberFormat="1" applyFont="1" applyFill="1" applyBorder="1" applyAlignment="1">
      <alignment horizontal="left" vertical="center"/>
    </xf>
    <xf numFmtId="164" fontId="17" fillId="13" borderId="8" xfId="1" applyNumberFormat="1" applyFont="1" applyFill="1" applyBorder="1" applyAlignment="1">
      <alignment horizontal="center" vertical="center"/>
    </xf>
    <xf numFmtId="164" fontId="13" fillId="13" borderId="15" xfId="1" applyNumberFormat="1" applyFont="1" applyFill="1" applyBorder="1" applyAlignment="1">
      <alignment vertical="center"/>
    </xf>
    <xf numFmtId="164" fontId="13" fillId="13" borderId="9" xfId="1" applyNumberFormat="1" applyFont="1" applyFill="1" applyBorder="1" applyAlignment="1">
      <alignment vertical="center"/>
    </xf>
    <xf numFmtId="1" fontId="13" fillId="8" borderId="9" xfId="0" applyNumberFormat="1" applyFont="1" applyFill="1" applyBorder="1" applyAlignment="1">
      <alignment horizontal="center" vertical="center"/>
    </xf>
    <xf numFmtId="1" fontId="8" fillId="6" borderId="15" xfId="0" applyNumberFormat="1" applyFont="1" applyFill="1" applyBorder="1" applyAlignment="1">
      <alignment horizontal="center" vertical="center"/>
    </xf>
    <xf numFmtId="1" fontId="8" fillId="6" borderId="9" xfId="0" applyNumberFormat="1" applyFont="1" applyFill="1" applyBorder="1" applyAlignment="1">
      <alignment horizontal="center" vertical="center"/>
    </xf>
    <xf numFmtId="164" fontId="17" fillId="13" borderId="15" xfId="1" applyNumberFormat="1" applyFont="1" applyFill="1" applyBorder="1" applyAlignment="1">
      <alignment vertical="center"/>
    </xf>
    <xf numFmtId="164" fontId="17" fillId="13" borderId="9" xfId="1" applyNumberFormat="1" applyFont="1" applyFill="1" applyBorder="1" applyAlignment="1">
      <alignment vertical="center"/>
    </xf>
    <xf numFmtId="164" fontId="17" fillId="11" borderId="8" xfId="1" applyNumberFormat="1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164" fontId="7" fillId="0" borderId="13" xfId="1" applyNumberFormat="1" applyFont="1" applyBorder="1" applyAlignment="1">
      <alignment vertical="center"/>
    </xf>
    <xf numFmtId="164" fontId="7" fillId="0" borderId="3" xfId="1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64" fontId="7" fillId="0" borderId="12" xfId="1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64" fontId="17" fillId="9" borderId="11" xfId="0" applyNumberFormat="1" applyFont="1" applyFill="1" applyBorder="1" applyAlignment="1">
      <alignment vertical="center"/>
    </xf>
    <xf numFmtId="164" fontId="13" fillId="9" borderId="12" xfId="1" applyNumberFormat="1" applyFont="1" applyFill="1" applyBorder="1" applyAlignment="1">
      <alignment vertical="center"/>
    </xf>
    <xf numFmtId="49" fontId="13" fillId="10" borderId="0" xfId="0" applyNumberFormat="1" applyFont="1" applyFill="1" applyBorder="1" applyAlignment="1">
      <alignment horizontal="center" vertical="center"/>
    </xf>
    <xf numFmtId="1" fontId="13" fillId="9" borderId="14" xfId="0" applyNumberFormat="1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vertical="center"/>
    </xf>
    <xf numFmtId="0" fontId="20" fillId="10" borderId="11" xfId="0" applyFont="1" applyFill="1" applyBorder="1" applyAlignment="1">
      <alignment vertical="center"/>
    </xf>
    <xf numFmtId="49" fontId="11" fillId="9" borderId="14" xfId="0" applyNumberFormat="1" applyFont="1" applyFill="1" applyBorder="1" applyAlignment="1">
      <alignment vertical="center"/>
    </xf>
    <xf numFmtId="49" fontId="17" fillId="9" borderId="5" xfId="0" applyNumberFormat="1" applyFont="1" applyFill="1" applyBorder="1" applyAlignment="1">
      <alignment vertical="center"/>
    </xf>
    <xf numFmtId="49" fontId="17" fillId="10" borderId="14" xfId="0" applyNumberFormat="1" applyFont="1" applyFill="1" applyBorder="1" applyAlignment="1">
      <alignment vertical="center"/>
    </xf>
    <xf numFmtId="49" fontId="11" fillId="10" borderId="14" xfId="0" applyNumberFormat="1" applyFont="1" applyFill="1" applyBorder="1" applyAlignment="1">
      <alignment vertical="center"/>
    </xf>
    <xf numFmtId="49" fontId="11" fillId="10" borderId="12" xfId="0" applyNumberFormat="1" applyFont="1" applyFill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0" fontId="8" fillId="6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15" xfId="1" applyNumberFormat="1" applyFont="1" applyBorder="1" applyAlignment="1">
      <alignment horizontal="center" vertical="center"/>
    </xf>
    <xf numFmtId="164" fontId="7" fillId="0" borderId="9" xfId="1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7" fillId="0" borderId="12" xfId="1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>
      <alignment vertical="center"/>
    </xf>
    <xf numFmtId="49" fontId="17" fillId="12" borderId="9" xfId="0" applyNumberFormat="1" applyFont="1" applyFill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vertical="center"/>
    </xf>
    <xf numFmtId="43" fontId="7" fillId="0" borderId="0" xfId="1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43" fontId="8" fillId="0" borderId="7" xfId="1" applyFont="1" applyBorder="1" applyAlignment="1">
      <alignment horizontal="center" vertical="center"/>
    </xf>
    <xf numFmtId="43" fontId="7" fillId="0" borderId="6" xfId="1" applyNumberFormat="1" applyFont="1" applyBorder="1" applyAlignment="1">
      <alignment vertical="center"/>
    </xf>
    <xf numFmtId="43" fontId="7" fillId="0" borderId="7" xfId="1" applyNumberFormat="1" applyFont="1" applyBorder="1" applyAlignment="1">
      <alignment vertical="center"/>
    </xf>
    <xf numFmtId="43" fontId="8" fillId="0" borderId="7" xfId="1" applyNumberFormat="1" applyFont="1" applyBorder="1" applyAlignment="1">
      <alignment horizontal="center" vertical="center"/>
    </xf>
    <xf numFmtId="43" fontId="8" fillId="0" borderId="14" xfId="1" applyNumberFormat="1" applyFont="1" applyBorder="1" applyAlignment="1">
      <alignment vertical="center"/>
    </xf>
    <xf numFmtId="43" fontId="8" fillId="0" borderId="12" xfId="1" applyNumberFormat="1" applyFont="1" applyBorder="1" applyAlignment="1">
      <alignment vertical="center"/>
    </xf>
    <xf numFmtId="164" fontId="8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21" fillId="3" borderId="6" xfId="0" applyNumberFormat="1" applyFont="1" applyFill="1" applyBorder="1" applyAlignment="1">
      <alignment vertical="center"/>
    </xf>
    <xf numFmtId="49" fontId="6" fillId="7" borderId="15" xfId="0" applyNumberFormat="1" applyFont="1" applyFill="1" applyBorder="1" applyAlignment="1">
      <alignment horizontal="center" vertical="center"/>
    </xf>
    <xf numFmtId="49" fontId="11" fillId="7" borderId="9" xfId="0" applyNumberFormat="1" applyFont="1" applyFill="1" applyBorder="1" applyAlignment="1">
      <alignment horizontal="center" vertical="center"/>
    </xf>
    <xf numFmtId="49" fontId="17" fillId="12" borderId="8" xfId="0" applyNumberFormat="1" applyFont="1" applyFill="1" applyBorder="1" applyAlignment="1">
      <alignment vertical="center"/>
    </xf>
    <xf numFmtId="164" fontId="17" fillId="12" borderId="8" xfId="1" applyNumberFormat="1" applyFont="1" applyFill="1" applyBorder="1" applyAlignment="1">
      <alignment vertical="center"/>
    </xf>
    <xf numFmtId="164" fontId="17" fillId="12" borderId="15" xfId="1" applyNumberFormat="1" applyFont="1" applyFill="1" applyBorder="1" applyAlignment="1">
      <alignment vertical="center"/>
    </xf>
    <xf numFmtId="164" fontId="17" fillId="12" borderId="9" xfId="1" applyNumberFormat="1" applyFont="1" applyFill="1" applyBorder="1" applyAlignment="1">
      <alignment vertical="center"/>
    </xf>
    <xf numFmtId="49" fontId="21" fillId="3" borderId="0" xfId="0" applyNumberFormat="1" applyFont="1" applyFill="1" applyBorder="1" applyAlignment="1">
      <alignment vertical="center"/>
    </xf>
    <xf numFmtId="49" fontId="17" fillId="2" borderId="11" xfId="0" applyNumberFormat="1" applyFont="1" applyFill="1" applyBorder="1" applyAlignment="1">
      <alignment horizontal="center" vertical="center"/>
    </xf>
    <xf numFmtId="49" fontId="17" fillId="2" borderId="14" xfId="0" applyNumberFormat="1" applyFont="1" applyFill="1" applyBorder="1" applyAlignment="1">
      <alignment horizontal="center" vertical="center"/>
    </xf>
    <xf numFmtId="49" fontId="17" fillId="2" borderId="12" xfId="0" applyNumberFormat="1" applyFont="1" applyFill="1" applyBorder="1" applyAlignment="1">
      <alignment horizontal="center" vertical="center"/>
    </xf>
    <xf numFmtId="49" fontId="17" fillId="12" borderId="8" xfId="0" applyNumberFormat="1" applyFont="1" applyFill="1" applyBorder="1" applyAlignment="1">
      <alignment horizontal="center" vertical="center"/>
    </xf>
    <xf numFmtId="49" fontId="17" fillId="12" borderId="15" xfId="0" applyNumberFormat="1" applyFont="1" applyFill="1" applyBorder="1" applyAlignment="1">
      <alignment horizontal="center" vertical="center"/>
    </xf>
    <xf numFmtId="49" fontId="17" fillId="12" borderId="9" xfId="0" applyNumberFormat="1" applyFont="1" applyFill="1" applyBorder="1" applyAlignment="1">
      <alignment horizontal="center" vertical="center"/>
    </xf>
    <xf numFmtId="164" fontId="13" fillId="12" borderId="9" xfId="1" applyNumberFormat="1" applyFont="1" applyFill="1" applyBorder="1" applyAlignment="1">
      <alignment horizontal="center" vertical="center"/>
    </xf>
    <xf numFmtId="0" fontId="13" fillId="12" borderId="8" xfId="0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horizontal="center" vertical="center"/>
    </xf>
    <xf numFmtId="43" fontId="17" fillId="12" borderId="8" xfId="1" applyNumberFormat="1" applyFont="1" applyFill="1" applyBorder="1" applyAlignment="1">
      <alignment vertical="center"/>
    </xf>
    <xf numFmtId="43" fontId="17" fillId="12" borderId="15" xfId="1" applyNumberFormat="1" applyFont="1" applyFill="1" applyBorder="1" applyAlignment="1">
      <alignment vertical="center"/>
    </xf>
    <xf numFmtId="43" fontId="13" fillId="12" borderId="9" xfId="1" applyNumberFormat="1" applyFont="1" applyFill="1" applyBorder="1" applyAlignment="1">
      <alignment horizontal="center" vertical="center"/>
    </xf>
    <xf numFmtId="49" fontId="17" fillId="12" borderId="11" xfId="0" applyNumberFormat="1" applyFont="1" applyFill="1" applyBorder="1" applyAlignment="1">
      <alignment horizontal="center" vertical="center"/>
    </xf>
    <xf numFmtId="49" fontId="17" fillId="12" borderId="14" xfId="0" applyNumberFormat="1" applyFont="1" applyFill="1" applyBorder="1" applyAlignment="1">
      <alignment horizontal="center" vertical="center"/>
    </xf>
    <xf numFmtId="49" fontId="17" fillId="12" borderId="12" xfId="0" applyNumberFormat="1" applyFont="1" applyFill="1" applyBorder="1" applyAlignment="1">
      <alignment horizontal="center" vertical="center"/>
    </xf>
    <xf numFmtId="49" fontId="17" fillId="12" borderId="5" xfId="0" applyNumberFormat="1" applyFont="1" applyFill="1" applyBorder="1" applyAlignment="1">
      <alignment vertical="center"/>
    </xf>
    <xf numFmtId="49" fontId="17" fillId="12" borderId="11" xfId="0" applyNumberFormat="1" applyFont="1" applyFill="1" applyBorder="1" applyAlignment="1">
      <alignment vertical="center"/>
    </xf>
    <xf numFmtId="49" fontId="17" fillId="12" borderId="12" xfId="0" applyNumberFormat="1" applyFont="1" applyFill="1" applyBorder="1" applyAlignment="1">
      <alignment vertical="center"/>
    </xf>
    <xf numFmtId="43" fontId="17" fillId="12" borderId="11" xfId="1" applyNumberFormat="1" applyFont="1" applyFill="1" applyBorder="1" applyAlignment="1">
      <alignment vertical="center"/>
    </xf>
    <xf numFmtId="43" fontId="17" fillId="12" borderId="14" xfId="1" applyNumberFormat="1" applyFont="1" applyFill="1" applyBorder="1" applyAlignment="1">
      <alignment vertical="center"/>
    </xf>
    <xf numFmtId="43" fontId="13" fillId="12" borderId="12" xfId="1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vertical="center"/>
    </xf>
    <xf numFmtId="49" fontId="17" fillId="2" borderId="13" xfId="0" applyNumberFormat="1" applyFont="1" applyFill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17" fillId="2" borderId="8" xfId="0" applyNumberFormat="1" applyFont="1" applyFill="1" applyBorder="1" applyAlignment="1">
      <alignment horizontal="center" vertical="center"/>
    </xf>
    <xf numFmtId="49" fontId="17" fillId="2" borderId="15" xfId="0" applyNumberFormat="1" applyFont="1" applyFill="1" applyBorder="1" applyAlignment="1">
      <alignment horizontal="center" vertical="center"/>
    </xf>
    <xf numFmtId="49" fontId="17" fillId="2" borderId="9" xfId="0" applyNumberFormat="1" applyFont="1" applyFill="1" applyBorder="1" applyAlignment="1">
      <alignment horizontal="center" vertical="center"/>
    </xf>
    <xf numFmtId="49" fontId="17" fillId="2" borderId="15" xfId="0" applyNumberFormat="1" applyFont="1" applyFill="1" applyBorder="1" applyAlignment="1">
      <alignment vertical="center"/>
    </xf>
    <xf numFmtId="164" fontId="17" fillId="2" borderId="15" xfId="1" applyNumberFormat="1" applyFont="1" applyFill="1" applyBorder="1" applyAlignment="1">
      <alignment vertical="center"/>
    </xf>
    <xf numFmtId="49" fontId="17" fillId="2" borderId="8" xfId="0" applyNumberFormat="1" applyFont="1" applyFill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164" fontId="8" fillId="0" borderId="9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13" fillId="2" borderId="14" xfId="0" applyNumberFormat="1" applyFont="1" applyFill="1" applyBorder="1" applyAlignment="1">
      <alignment vertical="center"/>
    </xf>
    <xf numFmtId="49" fontId="17" fillId="7" borderId="14" xfId="0" applyNumberFormat="1" applyFont="1" applyFill="1" applyBorder="1" applyAlignment="1">
      <alignment vertical="center"/>
    </xf>
    <xf numFmtId="49" fontId="14" fillId="7" borderId="14" xfId="0" applyNumberFormat="1" applyFont="1" applyFill="1" applyBorder="1" applyAlignment="1">
      <alignment vertical="center"/>
    </xf>
    <xf numFmtId="0" fontId="14" fillId="7" borderId="14" xfId="0" applyFont="1" applyFill="1" applyBorder="1" applyAlignment="1">
      <alignment vertical="center"/>
    </xf>
    <xf numFmtId="0" fontId="14" fillId="7" borderId="12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/>
    </xf>
    <xf numFmtId="49" fontId="17" fillId="7" borderId="11" xfId="0" applyNumberFormat="1" applyFont="1" applyFill="1" applyBorder="1" applyAlignment="1">
      <alignment horizontal="center" vertical="center"/>
    </xf>
    <xf numFmtId="49" fontId="17" fillId="7" borderId="14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9" fontId="17" fillId="8" borderId="5" xfId="0" applyNumberFormat="1" applyFont="1" applyFill="1" applyBorder="1" applyAlignment="1">
      <alignment vertical="center"/>
    </xf>
    <xf numFmtId="49" fontId="7" fillId="6" borderId="15" xfId="0" applyNumberFormat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7" fillId="15" borderId="4" xfId="0" applyNumberFormat="1" applyFont="1" applyFill="1" applyBorder="1" applyAlignment="1">
      <alignment vertical="center"/>
    </xf>
    <xf numFmtId="49" fontId="7" fillId="15" borderId="8" xfId="0" applyNumberFormat="1" applyFont="1" applyFill="1" applyBorder="1" applyAlignment="1">
      <alignment horizontal="center" vertical="center"/>
    </xf>
    <xf numFmtId="49" fontId="7" fillId="15" borderId="15" xfId="0" applyNumberFormat="1" applyFont="1" applyFill="1" applyBorder="1" applyAlignment="1">
      <alignment horizontal="center" vertical="center"/>
    </xf>
    <xf numFmtId="49" fontId="7" fillId="15" borderId="9" xfId="0" applyNumberFormat="1" applyFont="1" applyFill="1" applyBorder="1" applyAlignment="1">
      <alignment vertical="center"/>
    </xf>
    <xf numFmtId="49" fontId="7" fillId="15" borderId="15" xfId="0" applyNumberFormat="1" applyFont="1" applyFill="1" applyBorder="1" applyAlignment="1">
      <alignment vertical="center"/>
    </xf>
    <xf numFmtId="164" fontId="7" fillId="15" borderId="8" xfId="1" applyNumberFormat="1" applyFont="1" applyFill="1" applyBorder="1" applyAlignment="1">
      <alignment vertical="center"/>
    </xf>
    <xf numFmtId="164" fontId="8" fillId="15" borderId="9" xfId="1" applyNumberFormat="1" applyFont="1" applyFill="1" applyBorder="1" applyAlignment="1">
      <alignment vertical="center"/>
    </xf>
    <xf numFmtId="0" fontId="8" fillId="15" borderId="15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/>
    </xf>
    <xf numFmtId="164" fontId="7" fillId="15" borderId="15" xfId="1" applyNumberFormat="1" applyFont="1" applyFill="1" applyBorder="1" applyAlignment="1">
      <alignment horizontal="center" vertical="center"/>
    </xf>
    <xf numFmtId="164" fontId="7" fillId="0" borderId="13" xfId="1" applyNumberFormat="1" applyFont="1" applyFill="1" applyBorder="1" applyAlignment="1">
      <alignment vertical="center"/>
    </xf>
    <xf numFmtId="164" fontId="7" fillId="0" borderId="14" xfId="1" applyNumberFormat="1" applyFont="1" applyFill="1" applyBorder="1" applyAlignment="1">
      <alignment vertical="center"/>
    </xf>
    <xf numFmtId="164" fontId="7" fillId="0" borderId="11" xfId="1" applyNumberFormat="1" applyFont="1" applyBorder="1" applyAlignment="1">
      <alignment vertical="center"/>
    </xf>
    <xf numFmtId="49" fontId="7" fillId="6" borderId="8" xfId="0" applyNumberFormat="1" applyFont="1" applyFill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0" fontId="13" fillId="5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4" fontId="17" fillId="9" borderId="14" xfId="1" applyNumberFormat="1" applyFont="1" applyFill="1" applyBorder="1" applyAlignment="1">
      <alignment vertical="center"/>
    </xf>
    <xf numFmtId="164" fontId="17" fillId="14" borderId="15" xfId="1" applyNumberFormat="1" applyFont="1" applyFill="1" applyBorder="1" applyAlignment="1">
      <alignment vertical="center"/>
    </xf>
    <xf numFmtId="164" fontId="17" fillId="14" borderId="9" xfId="1" applyNumberFormat="1" applyFont="1" applyFill="1" applyBorder="1" applyAlignment="1">
      <alignment vertical="center"/>
    </xf>
    <xf numFmtId="164" fontId="17" fillId="11" borderId="15" xfId="1" applyNumberFormat="1" applyFont="1" applyFill="1" applyBorder="1" applyAlignment="1">
      <alignment vertical="center"/>
    </xf>
    <xf numFmtId="164" fontId="17" fillId="11" borderId="9" xfId="1" applyNumberFormat="1" applyFont="1" applyFill="1" applyBorder="1" applyAlignment="1">
      <alignment vertical="center"/>
    </xf>
    <xf numFmtId="164" fontId="17" fillId="11" borderId="15" xfId="1" applyNumberFormat="1" applyFont="1" applyFill="1" applyBorder="1" applyAlignment="1">
      <alignment horizontal="left" vertical="center"/>
    </xf>
    <xf numFmtId="164" fontId="17" fillId="13" borderId="15" xfId="1" applyNumberFormat="1" applyFont="1" applyFill="1" applyBorder="1" applyAlignment="1">
      <alignment horizontal="left" vertical="center"/>
    </xf>
    <xf numFmtId="164" fontId="17" fillId="11" borderId="15" xfId="1" applyNumberFormat="1" applyFont="1" applyFill="1" applyBorder="1" applyAlignment="1">
      <alignment horizontal="center" vertical="center"/>
    </xf>
    <xf numFmtId="164" fontId="17" fillId="11" borderId="9" xfId="1" applyNumberFormat="1" applyFont="1" applyFill="1" applyBorder="1" applyAlignment="1">
      <alignment horizontal="center" vertical="center"/>
    </xf>
    <xf numFmtId="164" fontId="17" fillId="13" borderId="15" xfId="1" applyNumberFormat="1" applyFont="1" applyFill="1" applyBorder="1" applyAlignment="1">
      <alignment horizontal="center" vertical="center"/>
    </xf>
    <xf numFmtId="164" fontId="17" fillId="13" borderId="9" xfId="1" applyNumberFormat="1" applyFont="1" applyFill="1" applyBorder="1" applyAlignment="1">
      <alignment horizontal="center" vertical="center"/>
    </xf>
    <xf numFmtId="164" fontId="13" fillId="11" borderId="15" xfId="1" applyNumberFormat="1" applyFont="1" applyFill="1" applyBorder="1" applyAlignment="1">
      <alignment vertical="center"/>
    </xf>
    <xf numFmtId="43" fontId="13" fillId="12" borderId="8" xfId="1" applyFont="1" applyFill="1" applyBorder="1" applyAlignment="1">
      <alignment horizontal="center" vertical="center"/>
    </xf>
    <xf numFmtId="43" fontId="13" fillId="12" borderId="9" xfId="1" applyFont="1" applyFill="1" applyBorder="1" applyAlignment="1">
      <alignment horizontal="center" vertical="center"/>
    </xf>
    <xf numFmtId="43" fontId="8" fillId="0" borderId="6" xfId="1" applyFont="1" applyBorder="1" applyAlignment="1">
      <alignment horizontal="center" vertical="center"/>
    </xf>
    <xf numFmtId="49" fontId="13" fillId="12" borderId="8" xfId="0" applyNumberFormat="1" applyFont="1" applyFill="1" applyBorder="1" applyAlignment="1">
      <alignment horizontal="center" vertical="center"/>
    </xf>
    <xf numFmtId="49" fontId="13" fillId="12" borderId="15" xfId="0" applyNumberFormat="1" applyFont="1" applyFill="1" applyBorder="1" applyAlignment="1">
      <alignment horizontal="center" vertical="center"/>
    </xf>
    <xf numFmtId="49" fontId="13" fillId="12" borderId="9" xfId="0" applyNumberFormat="1" applyFont="1" applyFill="1" applyBorder="1" applyAlignment="1">
      <alignment horizontal="center" vertical="center"/>
    </xf>
    <xf numFmtId="1" fontId="13" fillId="12" borderId="8" xfId="0" applyNumberFormat="1" applyFont="1" applyFill="1" applyBorder="1" applyAlignment="1">
      <alignment horizontal="center" vertical="center"/>
    </xf>
    <xf numFmtId="1" fontId="13" fillId="12" borderId="9" xfId="0" applyNumberFormat="1" applyFont="1" applyFill="1" applyBorder="1" applyAlignment="1">
      <alignment horizontal="center" vertical="center"/>
    </xf>
    <xf numFmtId="164" fontId="8" fillId="0" borderId="11" xfId="1" applyNumberFormat="1" applyFont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8" fillId="0" borderId="11" xfId="1" applyFont="1" applyBorder="1" applyAlignment="1">
      <alignment vertical="center"/>
    </xf>
    <xf numFmtId="43" fontId="8" fillId="0" borderId="12" xfId="1" applyFont="1" applyBorder="1" applyAlignment="1">
      <alignment vertical="center"/>
    </xf>
    <xf numFmtId="43" fontId="13" fillId="12" borderId="11" xfId="1" applyFont="1" applyFill="1" applyBorder="1" applyAlignment="1">
      <alignment vertical="center"/>
    </xf>
    <xf numFmtId="43" fontId="13" fillId="12" borderId="12" xfId="1" applyFont="1" applyFill="1" applyBorder="1" applyAlignment="1">
      <alignment vertical="center"/>
    </xf>
    <xf numFmtId="43" fontId="8" fillId="0" borderId="6" xfId="1" applyFont="1" applyBorder="1" applyAlignment="1">
      <alignment vertical="center"/>
    </xf>
    <xf numFmtId="43" fontId="8" fillId="0" borderId="7" xfId="1" applyFont="1" applyBorder="1" applyAlignment="1">
      <alignment vertical="center"/>
    </xf>
    <xf numFmtId="43" fontId="13" fillId="12" borderId="8" xfId="1" applyFont="1" applyFill="1" applyBorder="1" applyAlignment="1">
      <alignment vertical="center"/>
    </xf>
    <xf numFmtId="43" fontId="13" fillId="12" borderId="9" xfId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64" fontId="7" fillId="0" borderId="14" xfId="1" applyNumberFormat="1" applyFont="1" applyBorder="1" applyAlignment="1">
      <alignment vertical="center"/>
    </xf>
    <xf numFmtId="164" fontId="7" fillId="0" borderId="11" xfId="1" applyNumberFormat="1" applyFont="1" applyBorder="1" applyAlignment="1">
      <alignment horizontal="left" vertical="center"/>
    </xf>
    <xf numFmtId="164" fontId="7" fillId="0" borderId="14" xfId="1" applyNumberFormat="1" applyFont="1" applyBorder="1" applyAlignment="1">
      <alignment horizontal="left" vertical="center"/>
    </xf>
    <xf numFmtId="164" fontId="7" fillId="0" borderId="15" xfId="1" applyNumberFormat="1" applyFont="1" applyFill="1" applyBorder="1" applyAlignment="1">
      <alignment vertical="center"/>
    </xf>
    <xf numFmtId="164" fontId="17" fillId="12" borderId="15" xfId="1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6" borderId="8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vertical="center"/>
    </xf>
    <xf numFmtId="1" fontId="8" fillId="0" borderId="13" xfId="0" applyNumberFormat="1" applyFont="1" applyFill="1" applyBorder="1" applyAlignment="1">
      <alignment horizontal="center" vertical="center"/>
    </xf>
    <xf numFmtId="1" fontId="7" fillId="6" borderId="1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43" fontId="8" fillId="0" borderId="8" xfId="1" applyFont="1" applyBorder="1" applyAlignment="1">
      <alignment vertical="center"/>
    </xf>
    <xf numFmtId="43" fontId="8" fillId="0" borderId="9" xfId="1" applyFont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4" fontId="17" fillId="12" borderId="11" xfId="1" applyNumberFormat="1" applyFont="1" applyFill="1" applyBorder="1" applyAlignment="1">
      <alignment horizontal="center" vertical="center"/>
    </xf>
    <xf numFmtId="164" fontId="13" fillId="12" borderId="14" xfId="1" applyNumberFormat="1" applyFont="1" applyFill="1" applyBorder="1" applyAlignment="1">
      <alignment vertical="center"/>
    </xf>
    <xf numFmtId="164" fontId="13" fillId="12" borderId="12" xfId="1" applyNumberFormat="1" applyFont="1" applyFill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49" fontId="18" fillId="0" borderId="9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vertical="center"/>
    </xf>
    <xf numFmtId="49" fontId="18" fillId="7" borderId="13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18" fillId="0" borderId="15" xfId="0" applyNumberFormat="1" applyFont="1" applyFill="1" applyBorder="1" applyAlignment="1">
      <alignment vertical="center"/>
    </xf>
    <xf numFmtId="49" fontId="18" fillId="0" borderId="8" xfId="0" applyNumberFormat="1" applyFont="1" applyFill="1" applyBorder="1" applyAlignment="1">
      <alignment vertical="center"/>
    </xf>
    <xf numFmtId="49" fontId="19" fillId="7" borderId="13" xfId="0" applyNumberFormat="1" applyFont="1" applyFill="1" applyBorder="1" applyAlignment="1">
      <alignment vertical="center"/>
    </xf>
    <xf numFmtId="0" fontId="19" fillId="7" borderId="13" xfId="0" applyFont="1" applyFill="1" applyBorder="1" applyAlignment="1">
      <alignment vertical="center"/>
    </xf>
    <xf numFmtId="0" fontId="19" fillId="7" borderId="3" xfId="0" applyFont="1" applyFill="1" applyBorder="1" applyAlignment="1">
      <alignment vertical="center"/>
    </xf>
    <xf numFmtId="164" fontId="7" fillId="0" borderId="8" xfId="1" applyNumberFormat="1" applyFont="1" applyFill="1" applyBorder="1" applyAlignment="1">
      <alignment vertical="center"/>
    </xf>
    <xf numFmtId="164" fontId="17" fillId="2" borderId="8" xfId="1" applyNumberFormat="1" applyFont="1" applyFill="1" applyBorder="1" applyAlignment="1">
      <alignment vertical="center"/>
    </xf>
    <xf numFmtId="164" fontId="17" fillId="2" borderId="9" xfId="1" applyNumberFormat="1" applyFont="1" applyFill="1" applyBorder="1" applyAlignment="1">
      <alignment vertical="center"/>
    </xf>
    <xf numFmtId="43" fontId="13" fillId="2" borderId="8" xfId="1" applyFont="1" applyFill="1" applyBorder="1" applyAlignment="1">
      <alignment horizontal="center" vertical="center"/>
    </xf>
    <xf numFmtId="164" fontId="13" fillId="2" borderId="8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49" fontId="17" fillId="2" borderId="9" xfId="0" applyNumberFormat="1" applyFont="1" applyFill="1" applyBorder="1" applyAlignment="1">
      <alignment vertical="center"/>
    </xf>
    <xf numFmtId="49" fontId="17" fillId="2" borderId="4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43" fontId="7" fillId="0" borderId="2" xfId="1" applyNumberFormat="1" applyFont="1" applyBorder="1" applyAlignment="1">
      <alignment vertical="center"/>
    </xf>
    <xf numFmtId="43" fontId="7" fillId="0" borderId="13" xfId="1" applyNumberFormat="1" applyFont="1" applyBorder="1" applyAlignment="1">
      <alignment vertical="center"/>
    </xf>
    <xf numFmtId="43" fontId="8" fillId="0" borderId="3" xfId="1" applyNumberFormat="1" applyFont="1" applyBorder="1" applyAlignment="1">
      <alignment horizontal="center" vertical="center"/>
    </xf>
    <xf numFmtId="43" fontId="7" fillId="0" borderId="11" xfId="1" applyNumberFormat="1" applyFont="1" applyBorder="1" applyAlignment="1">
      <alignment vertical="center"/>
    </xf>
    <xf numFmtId="43" fontId="7" fillId="0" borderId="14" xfId="1" applyNumberFormat="1" applyFont="1" applyBorder="1" applyAlignment="1">
      <alignment vertical="center"/>
    </xf>
    <xf numFmtId="43" fontId="8" fillId="0" borderId="12" xfId="1" applyNumberFormat="1" applyFont="1" applyBorder="1" applyAlignment="1">
      <alignment horizontal="center" vertical="center"/>
    </xf>
    <xf numFmtId="43" fontId="8" fillId="0" borderId="12" xfId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3" fontId="13" fillId="2" borderId="9" xfId="1" applyFont="1" applyFill="1" applyBorder="1" applyAlignment="1">
      <alignment horizontal="center" vertical="center"/>
    </xf>
    <xf numFmtId="164" fontId="7" fillId="0" borderId="8" xfId="1" applyNumberFormat="1" applyFont="1" applyBorder="1" applyAlignment="1">
      <alignment vertical="center"/>
    </xf>
    <xf numFmtId="164" fontId="8" fillId="0" borderId="15" xfId="1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left" vertical="center"/>
    </xf>
    <xf numFmtId="164" fontId="7" fillId="0" borderId="13" xfId="1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 wrapText="1"/>
    </xf>
    <xf numFmtId="49" fontId="17" fillId="2" borderId="5" xfId="0" applyNumberFormat="1" applyFont="1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left" vertical="center"/>
    </xf>
    <xf numFmtId="49" fontId="17" fillId="2" borderId="13" xfId="0" applyNumberFormat="1" applyFont="1" applyFill="1" applyBorder="1" applyAlignment="1">
      <alignment horizontal="left" vertical="center"/>
    </xf>
    <xf numFmtId="49" fontId="17" fillId="2" borderId="3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11" fillId="7" borderId="15" xfId="0" applyNumberFormat="1" applyFont="1" applyFill="1" applyBorder="1" applyAlignment="1">
      <alignment horizontal="left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17" fillId="8" borderId="13" xfId="0" applyNumberFormat="1" applyFont="1" applyFill="1" applyBorder="1" applyAlignment="1">
      <alignment horizontal="center" vertical="center"/>
    </xf>
    <xf numFmtId="49" fontId="17" fillId="8" borderId="14" xfId="0" applyNumberFormat="1" applyFont="1" applyFill="1" applyBorder="1" applyAlignment="1">
      <alignment horizontal="center" vertical="center"/>
    </xf>
    <xf numFmtId="49" fontId="17" fillId="8" borderId="1" xfId="0" applyNumberFormat="1" applyFont="1" applyFill="1" applyBorder="1" applyAlignment="1">
      <alignment horizontal="left" vertical="center"/>
    </xf>
    <xf numFmtId="49" fontId="17" fillId="8" borderId="5" xfId="0" applyNumberFormat="1" applyFont="1" applyFill="1" applyBorder="1" applyAlignment="1">
      <alignment horizontal="left" vertical="center"/>
    </xf>
    <xf numFmtId="164" fontId="17" fillId="8" borderId="2" xfId="0" applyNumberFormat="1" applyFont="1" applyFill="1" applyBorder="1" applyAlignment="1">
      <alignment horizontal="center" vertical="center"/>
    </xf>
    <xf numFmtId="164" fontId="17" fillId="8" borderId="11" xfId="0" applyNumberFormat="1" applyFont="1" applyFill="1" applyBorder="1" applyAlignment="1">
      <alignment horizontal="center" vertical="center"/>
    </xf>
    <xf numFmtId="164" fontId="17" fillId="8" borderId="13" xfId="1" applyNumberFormat="1" applyFont="1" applyFill="1" applyBorder="1" applyAlignment="1">
      <alignment horizontal="center" vertical="center"/>
    </xf>
    <xf numFmtId="164" fontId="17" fillId="8" borderId="14" xfId="1" applyNumberFormat="1" applyFont="1" applyFill="1" applyBorder="1" applyAlignment="1">
      <alignment horizontal="center" vertical="center"/>
    </xf>
    <xf numFmtId="164" fontId="13" fillId="8" borderId="3" xfId="1" applyNumberFormat="1" applyFont="1" applyFill="1" applyBorder="1" applyAlignment="1">
      <alignment horizontal="center" vertical="center"/>
    </xf>
    <xf numFmtId="164" fontId="13" fillId="8" borderId="12" xfId="1" applyNumberFormat="1" applyFont="1" applyFill="1" applyBorder="1" applyAlignment="1">
      <alignment horizontal="center" vertical="center"/>
    </xf>
    <xf numFmtId="49" fontId="7" fillId="6" borderId="15" xfId="0" applyNumberFormat="1" applyFont="1" applyFill="1" applyBorder="1" applyAlignment="1">
      <alignment horizontal="left" vertical="top" wrapText="1"/>
    </xf>
    <xf numFmtId="49" fontId="7" fillId="6" borderId="9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49" fontId="17" fillId="8" borderId="2" xfId="0" applyNumberFormat="1" applyFont="1" applyFill="1" applyBorder="1" applyAlignment="1">
      <alignment horizontal="center" vertical="center"/>
    </xf>
    <xf numFmtId="49" fontId="17" fillId="8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 textRotation="90" wrapText="1"/>
    </xf>
    <xf numFmtId="0" fontId="6" fillId="5" borderId="10" xfId="0" applyFont="1" applyFill="1" applyBorder="1" applyAlignment="1">
      <alignment horizontal="center" vertical="center" textRotation="90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5" borderId="2" xfId="0" applyFont="1" applyFill="1" applyBorder="1" applyAlignment="1">
      <alignment horizontal="center" vertical="center" textRotation="90" wrapText="1"/>
    </xf>
    <xf numFmtId="0" fontId="13" fillId="5" borderId="3" xfId="0" applyFont="1" applyFill="1" applyBorder="1" applyAlignment="1">
      <alignment horizontal="center" vertical="center" textRotation="90" wrapText="1"/>
    </xf>
    <xf numFmtId="0" fontId="13" fillId="5" borderId="6" xfId="0" applyFont="1" applyFill="1" applyBorder="1" applyAlignment="1">
      <alignment horizontal="center" vertical="center" textRotation="90" wrapText="1"/>
    </xf>
    <xf numFmtId="0" fontId="13" fillId="5" borderId="7" xfId="0" applyFont="1" applyFill="1" applyBorder="1" applyAlignment="1">
      <alignment horizontal="center" vertical="center" textRotation="90" wrapText="1"/>
    </xf>
    <xf numFmtId="0" fontId="13" fillId="5" borderId="11" xfId="0" applyFont="1" applyFill="1" applyBorder="1" applyAlignment="1">
      <alignment horizontal="center" vertical="center" textRotation="90" wrapText="1"/>
    </xf>
    <xf numFmtId="0" fontId="13" fillId="5" borderId="12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/>
    </xf>
    <xf numFmtId="0" fontId="13" fillId="5" borderId="4" xfId="0" applyFont="1" applyFill="1" applyBorder="1" applyAlignment="1">
      <alignment horizontal="center" vertical="center" wrapText="1"/>
    </xf>
  </cellXfs>
  <cellStyles count="3">
    <cellStyle name="Normal 3" xfId="2"/>
    <cellStyle name="Obično" xfId="0" builtinId="0"/>
    <cellStyle name="Zarez" xfId="1" builtinId="3"/>
  </cellStyles>
  <dxfs count="0"/>
  <tableStyles count="0" defaultTableStyle="TableStyleMedium9" defaultPivotStyle="PivotStyleLight16"/>
  <colors>
    <mruColors>
      <color rgb="FFFFFF99"/>
      <color rgb="FFFF99CC"/>
      <color rgb="FFFFFFCC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opLeftCell="A75" workbookViewId="0">
      <selection activeCell="A5" sqref="A5:P5"/>
    </sheetView>
  </sheetViews>
  <sheetFormatPr defaultRowHeight="15"/>
  <cols>
    <col min="1" max="1" width="2" customWidth="1"/>
    <col min="2" max="2" width="2.140625" customWidth="1"/>
    <col min="3" max="3" width="2.28515625" customWidth="1"/>
    <col min="4" max="4" width="2.140625" customWidth="1"/>
    <col min="5" max="5" width="2" customWidth="1"/>
    <col min="6" max="6" width="2.28515625" customWidth="1"/>
    <col min="7" max="8" width="1.85546875" customWidth="1"/>
    <col min="9" max="9" width="5" customWidth="1"/>
    <col min="11" max="11" width="49" customWidth="1"/>
    <col min="12" max="12" width="13.28515625" customWidth="1"/>
    <col min="13" max="13" width="12.42578125" customWidth="1"/>
    <col min="14" max="14" width="11.85546875" customWidth="1"/>
    <col min="15" max="15" width="7" customWidth="1"/>
    <col min="16" max="16" width="6.85546875" customWidth="1"/>
  </cols>
  <sheetData>
    <row r="1" spans="1:16">
      <c r="A1" s="493" t="s">
        <v>442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</row>
    <row r="2" spans="1:16">
      <c r="A2" s="503" t="s">
        <v>443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</row>
    <row r="3" spans="1:16" ht="18">
      <c r="A3" s="504"/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27"/>
      <c r="M3" s="27"/>
      <c r="N3" s="28"/>
      <c r="O3" s="28"/>
      <c r="P3" s="28"/>
    </row>
    <row r="4" spans="1:16" ht="18">
      <c r="A4" s="508" t="s">
        <v>444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</row>
    <row r="5" spans="1:16" ht="18">
      <c r="A5" s="508" t="s">
        <v>434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</row>
    <row r="6" spans="1:16" ht="17.4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8"/>
      <c r="P6" s="28"/>
    </row>
    <row r="7" spans="1:16">
      <c r="A7" s="509" t="s">
        <v>169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</row>
    <row r="8" spans="1:16" ht="15.75">
      <c r="A8" s="506" t="s">
        <v>0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</row>
    <row r="9" spans="1:16" ht="14.4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1"/>
      <c r="L9" s="27"/>
      <c r="M9" s="27"/>
      <c r="N9" s="28"/>
      <c r="O9" s="28"/>
      <c r="P9" s="28"/>
    </row>
    <row r="10" spans="1:16">
      <c r="A10" s="507" t="s">
        <v>1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</row>
    <row r="11" spans="1:16" ht="13.9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>
      <c r="A12" s="343" t="s">
        <v>5</v>
      </c>
      <c r="B12" s="344"/>
      <c r="C12" s="344"/>
      <c r="D12" s="344"/>
      <c r="E12" s="344"/>
      <c r="F12" s="34"/>
      <c r="G12" s="34"/>
      <c r="H12" s="85"/>
      <c r="I12" s="498" t="s">
        <v>323</v>
      </c>
      <c r="J12" s="33"/>
      <c r="K12" s="34"/>
      <c r="L12" s="297" t="s">
        <v>2</v>
      </c>
      <c r="M12" s="25" t="s">
        <v>134</v>
      </c>
      <c r="N12" s="25" t="s">
        <v>134</v>
      </c>
      <c r="O12" s="297" t="s">
        <v>3</v>
      </c>
      <c r="P12" s="298" t="s">
        <v>3</v>
      </c>
    </row>
    <row r="13" spans="1:16">
      <c r="A13" s="35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86" t="s">
        <v>176</v>
      </c>
      <c r="I13" s="499"/>
      <c r="J13" s="87"/>
      <c r="K13" s="356"/>
      <c r="L13" s="322" t="s">
        <v>135</v>
      </c>
      <c r="M13" s="323" t="s">
        <v>136</v>
      </c>
      <c r="N13" s="323" t="s">
        <v>171</v>
      </c>
      <c r="O13" s="322" t="s">
        <v>137</v>
      </c>
      <c r="P13" s="324" t="s">
        <v>172</v>
      </c>
    </row>
    <row r="14" spans="1:16">
      <c r="A14" s="37"/>
      <c r="B14" s="38"/>
      <c r="C14" s="38"/>
      <c r="D14" s="38"/>
      <c r="E14" s="38"/>
      <c r="F14" s="38"/>
      <c r="G14" s="38"/>
      <c r="H14" s="38"/>
      <c r="I14" s="39" t="s">
        <v>7</v>
      </c>
      <c r="J14" s="39"/>
      <c r="K14" s="39"/>
      <c r="L14" s="357"/>
      <c r="M14" s="358"/>
      <c r="N14" s="359"/>
      <c r="O14" s="359" t="s">
        <v>4</v>
      </c>
      <c r="P14" s="360"/>
    </row>
    <row r="15" spans="1:16">
      <c r="A15" s="120" t="s">
        <v>102</v>
      </c>
      <c r="B15" s="121"/>
      <c r="C15" s="121" t="s">
        <v>6</v>
      </c>
      <c r="D15" s="121"/>
      <c r="E15" s="121" t="s">
        <v>306</v>
      </c>
      <c r="F15" s="121" t="s">
        <v>307</v>
      </c>
      <c r="G15" s="121"/>
      <c r="H15" s="345"/>
      <c r="I15" s="114">
        <v>6</v>
      </c>
      <c r="J15" s="352" t="s">
        <v>11</v>
      </c>
      <c r="K15" s="113"/>
      <c r="L15" s="125">
        <f>L39</f>
        <v>12238300</v>
      </c>
      <c r="M15" s="125">
        <f>L15*1.02</f>
        <v>12483066</v>
      </c>
      <c r="N15" s="125">
        <f>M15*1.01</f>
        <v>12607896.66</v>
      </c>
      <c r="O15" s="355">
        <f>M15/L15*100</f>
        <v>102</v>
      </c>
      <c r="P15" s="249">
        <f>N15/M15*100</f>
        <v>101</v>
      </c>
    </row>
    <row r="16" spans="1:16">
      <c r="A16" s="76"/>
      <c r="B16" s="59"/>
      <c r="C16" s="59"/>
      <c r="D16" s="59"/>
      <c r="E16" s="59"/>
      <c r="F16" s="59"/>
      <c r="G16" s="59" t="s">
        <v>308</v>
      </c>
      <c r="H16" s="291"/>
      <c r="I16" s="187">
        <v>7</v>
      </c>
      <c r="J16" s="13" t="s">
        <v>13</v>
      </c>
      <c r="K16" s="122"/>
      <c r="L16" s="125">
        <f>L60</f>
        <v>0</v>
      </c>
      <c r="M16" s="125">
        <f>M60</f>
        <v>0</v>
      </c>
      <c r="N16" s="125">
        <f>N60</f>
        <v>0</v>
      </c>
      <c r="O16" s="405">
        <v>0</v>
      </c>
      <c r="P16" s="302">
        <v>0</v>
      </c>
    </row>
    <row r="17" spans="1:16">
      <c r="A17" s="76" t="s">
        <v>102</v>
      </c>
      <c r="B17" s="59"/>
      <c r="C17" s="59" t="s">
        <v>6</v>
      </c>
      <c r="D17" s="59" t="s">
        <v>15</v>
      </c>
      <c r="E17" s="59" t="s">
        <v>306</v>
      </c>
      <c r="F17" s="59" t="s">
        <v>4</v>
      </c>
      <c r="G17" s="59" t="s">
        <v>308</v>
      </c>
      <c r="H17" s="291"/>
      <c r="I17" s="187">
        <v>3</v>
      </c>
      <c r="J17" s="13" t="s">
        <v>14</v>
      </c>
      <c r="K17" s="122"/>
      <c r="L17" s="125">
        <f>L63</f>
        <v>7019000</v>
      </c>
      <c r="M17" s="125">
        <f>L17*1.01</f>
        <v>7089190</v>
      </c>
      <c r="N17" s="125">
        <f>M17*1.01</f>
        <v>7160081.9000000004</v>
      </c>
      <c r="O17" s="273">
        <f t="shared" ref="O17:O18" si="0">M17/L17*100</f>
        <v>101</v>
      </c>
      <c r="P17" s="155">
        <f t="shared" ref="P17:P18" si="1">N17/M17*100</f>
        <v>101</v>
      </c>
    </row>
    <row r="18" spans="1:16">
      <c r="A18" s="76"/>
      <c r="B18" s="59"/>
      <c r="C18" s="59"/>
      <c r="D18" s="59"/>
      <c r="E18" s="59"/>
      <c r="F18" s="59"/>
      <c r="G18" s="59" t="s">
        <v>308</v>
      </c>
      <c r="H18" s="291"/>
      <c r="I18" s="246" t="s">
        <v>15</v>
      </c>
      <c r="J18" s="296" t="s">
        <v>16</v>
      </c>
      <c r="K18" s="110"/>
      <c r="L18" s="125">
        <f>L85</f>
        <v>5219300</v>
      </c>
      <c r="M18" s="125">
        <v>5393876</v>
      </c>
      <c r="N18" s="125">
        <f>M18*1.01</f>
        <v>5447814.7599999998</v>
      </c>
      <c r="O18" s="429">
        <f t="shared" si="0"/>
        <v>103.34481635468357</v>
      </c>
      <c r="P18" s="252">
        <f t="shared" si="1"/>
        <v>101</v>
      </c>
    </row>
    <row r="19" spans="1:16">
      <c r="A19" s="346"/>
      <c r="B19" s="347"/>
      <c r="C19" s="347"/>
      <c r="D19" s="347"/>
      <c r="E19" s="347"/>
      <c r="F19" s="347"/>
      <c r="G19" s="347"/>
      <c r="H19" s="348"/>
      <c r="I19" s="349" t="s">
        <v>326</v>
      </c>
      <c r="J19" s="349"/>
      <c r="K19" s="349"/>
      <c r="L19" s="465">
        <f>L15+L16-L17-L18</f>
        <v>0</v>
      </c>
      <c r="M19" s="350">
        <f t="shared" ref="M19:N19" si="2">M15+M16-M17-M18</f>
        <v>0</v>
      </c>
      <c r="N19" s="466">
        <f t="shared" si="2"/>
        <v>0</v>
      </c>
      <c r="O19" s="467">
        <v>0</v>
      </c>
      <c r="P19" s="485">
        <v>0</v>
      </c>
    </row>
    <row r="20" spans="1:16">
      <c r="A20" s="76"/>
      <c r="B20" s="59"/>
      <c r="C20" s="59"/>
      <c r="D20" s="59"/>
      <c r="E20" s="59"/>
      <c r="F20" s="59"/>
      <c r="G20" s="59"/>
      <c r="H20" s="59"/>
      <c r="I20" s="14"/>
      <c r="J20" s="14"/>
      <c r="K20" s="14"/>
      <c r="L20" s="14"/>
      <c r="M20" s="40"/>
      <c r="N20" s="15"/>
      <c r="O20" s="15"/>
      <c r="P20" s="15"/>
    </row>
    <row r="21" spans="1:16">
      <c r="A21" s="37"/>
      <c r="B21" s="39"/>
      <c r="C21" s="39"/>
      <c r="D21" s="39"/>
      <c r="E21" s="39"/>
      <c r="F21" s="39"/>
      <c r="G21" s="39"/>
      <c r="H21" s="39"/>
      <c r="I21" s="39" t="s">
        <v>17</v>
      </c>
      <c r="J21" s="39"/>
      <c r="K21" s="39"/>
      <c r="L21" s="39"/>
      <c r="M21" s="41"/>
      <c r="N21" s="42"/>
      <c r="O21" s="42"/>
      <c r="P21" s="43"/>
    </row>
    <row r="22" spans="1:16">
      <c r="A22" s="352"/>
      <c r="B22" s="124"/>
      <c r="C22" s="124"/>
      <c r="D22" s="124"/>
      <c r="E22" s="124"/>
      <c r="F22" s="124"/>
      <c r="G22" s="124"/>
      <c r="H22" s="113" t="s">
        <v>176</v>
      </c>
      <c r="I22" s="114">
        <v>8</v>
      </c>
      <c r="J22" s="124" t="s">
        <v>18</v>
      </c>
      <c r="K22" s="113"/>
      <c r="L22" s="125">
        <f>L91</f>
        <v>0</v>
      </c>
      <c r="M22" s="125">
        <f>M91</f>
        <v>0</v>
      </c>
      <c r="N22" s="293">
        <f>N91</f>
        <v>0</v>
      </c>
      <c r="O22" s="412">
        <v>0</v>
      </c>
      <c r="P22" s="413">
        <v>0</v>
      </c>
    </row>
    <row r="23" spans="1:16">
      <c r="A23" s="296"/>
      <c r="B23" s="17"/>
      <c r="C23" s="17"/>
      <c r="D23" s="17"/>
      <c r="E23" s="17"/>
      <c r="F23" s="17"/>
      <c r="G23" s="17"/>
      <c r="H23" s="110" t="s">
        <v>176</v>
      </c>
      <c r="I23" s="111">
        <v>5</v>
      </c>
      <c r="J23" s="17" t="s">
        <v>19</v>
      </c>
      <c r="K23" s="110"/>
      <c r="L23" s="125">
        <f>L94</f>
        <v>0</v>
      </c>
      <c r="M23" s="125">
        <f>M94</f>
        <v>0</v>
      </c>
      <c r="N23" s="293">
        <f>N94</f>
        <v>0</v>
      </c>
      <c r="O23" s="414">
        <v>0</v>
      </c>
      <c r="P23" s="415">
        <v>0</v>
      </c>
    </row>
    <row r="24" spans="1:16">
      <c r="A24" s="351"/>
      <c r="B24" s="349"/>
      <c r="C24" s="349"/>
      <c r="D24" s="349"/>
      <c r="E24" s="349"/>
      <c r="F24" s="349"/>
      <c r="G24" s="349"/>
      <c r="H24" s="470"/>
      <c r="I24" s="471" t="s">
        <v>325</v>
      </c>
      <c r="J24" s="349"/>
      <c r="K24" s="349"/>
      <c r="L24" s="465">
        <f>L22-L23</f>
        <v>0</v>
      </c>
      <c r="M24" s="350">
        <f>M22-M23</f>
        <v>0</v>
      </c>
      <c r="N24" s="469">
        <f>N22-N23</f>
        <v>0</v>
      </c>
      <c r="O24" s="468">
        <f>O22-O23</f>
        <v>0</v>
      </c>
      <c r="P24" s="469">
        <f>P22-P23</f>
        <v>0</v>
      </c>
    </row>
    <row r="25" spans="1:16" ht="19.899999999999999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40"/>
      <c r="N25" s="15"/>
      <c r="O25" s="15"/>
      <c r="P25" s="15"/>
    </row>
    <row r="26" spans="1:16">
      <c r="A26" s="44"/>
      <c r="B26" s="39"/>
      <c r="C26" s="39"/>
      <c r="D26" s="39"/>
      <c r="E26" s="39"/>
      <c r="F26" s="39"/>
      <c r="G26" s="39"/>
      <c r="H26" s="39"/>
      <c r="I26" s="39" t="s">
        <v>20</v>
      </c>
      <c r="J26" s="39"/>
      <c r="K26" s="39"/>
      <c r="L26" s="39"/>
      <c r="M26" s="41"/>
      <c r="N26" s="42"/>
      <c r="O26" s="42"/>
      <c r="P26" s="43"/>
    </row>
    <row r="27" spans="1:16">
      <c r="A27" s="353"/>
      <c r="B27" s="277"/>
      <c r="C27" s="277"/>
      <c r="D27" s="277"/>
      <c r="E27" s="277"/>
      <c r="F27" s="277"/>
      <c r="G27" s="277"/>
      <c r="H27" s="109"/>
      <c r="I27" s="353" t="s">
        <v>327</v>
      </c>
      <c r="J27" s="353" t="s">
        <v>21</v>
      </c>
      <c r="K27" s="109"/>
      <c r="L27" s="278">
        <v>209811</v>
      </c>
      <c r="M27" s="279">
        <f>M98</f>
        <v>0</v>
      </c>
      <c r="N27" s="354">
        <f>N98</f>
        <v>0</v>
      </c>
      <c r="O27" s="438">
        <v>0</v>
      </c>
      <c r="P27" s="439">
        <v>0</v>
      </c>
    </row>
    <row r="28" spans="1:16" ht="17.4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40"/>
      <c r="N28" s="15"/>
      <c r="O28" s="15"/>
      <c r="P28" s="15"/>
    </row>
    <row r="29" spans="1:16">
      <c r="A29" s="456"/>
      <c r="B29" s="457"/>
      <c r="C29" s="457"/>
      <c r="D29" s="457"/>
      <c r="E29" s="457"/>
      <c r="F29" s="457"/>
      <c r="G29" s="457"/>
      <c r="H29" s="457"/>
      <c r="I29" s="39" t="s">
        <v>22</v>
      </c>
      <c r="J29" s="457"/>
      <c r="K29" s="457"/>
      <c r="L29" s="457"/>
      <c r="M29" s="461"/>
      <c r="N29" s="462"/>
      <c r="O29" s="462"/>
      <c r="P29" s="463"/>
    </row>
    <row r="30" spans="1:16">
      <c r="A30" s="458"/>
      <c r="B30" s="459"/>
      <c r="C30" s="459"/>
      <c r="D30" s="459"/>
      <c r="E30" s="459"/>
      <c r="F30" s="459"/>
      <c r="G30" s="459"/>
      <c r="H30" s="455"/>
      <c r="I30" s="459"/>
      <c r="J30" s="460"/>
      <c r="K30" s="459"/>
      <c r="L30" s="464">
        <v>209811</v>
      </c>
      <c r="M30" s="426">
        <v>0</v>
      </c>
      <c r="N30" s="280">
        <v>0</v>
      </c>
      <c r="O30" s="464">
        <v>0</v>
      </c>
      <c r="P30" s="280">
        <v>0</v>
      </c>
    </row>
    <row r="31" spans="1:16" ht="15.6" customHeight="1">
      <c r="A31" s="474"/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147"/>
      <c r="M31" s="147"/>
      <c r="N31" s="147"/>
      <c r="O31" s="147"/>
      <c r="P31" s="147"/>
    </row>
    <row r="32" spans="1:16" ht="15.6" customHeight="1">
      <c r="A32" s="474"/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147"/>
      <c r="M32" s="147"/>
      <c r="N32" s="147"/>
      <c r="O32" s="147"/>
      <c r="P32" s="147"/>
    </row>
    <row r="33" spans="1:16" ht="17.45" customHeight="1">
      <c r="A33" s="495" t="s">
        <v>167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</row>
    <row r="34" spans="1:16" ht="19.899999999999999" customHeight="1">
      <c r="A34" s="45" t="s">
        <v>170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8"/>
      <c r="O34" s="48"/>
      <c r="P34" s="48"/>
    </row>
    <row r="35" spans="1:16" ht="14.4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  <c r="N35" s="52"/>
      <c r="O35" s="52"/>
      <c r="P35" s="52"/>
    </row>
    <row r="36" spans="1:16" ht="18.600000000000001" customHeight="1">
      <c r="A36" s="500" t="s">
        <v>5</v>
      </c>
      <c r="B36" s="501"/>
      <c r="C36" s="501"/>
      <c r="D36" s="501"/>
      <c r="E36" s="501"/>
      <c r="F36" s="501"/>
      <c r="G36" s="501"/>
      <c r="H36" s="502"/>
      <c r="I36" s="364" t="s">
        <v>324</v>
      </c>
      <c r="J36" s="23"/>
      <c r="K36" s="24"/>
      <c r="L36" s="297" t="s">
        <v>2</v>
      </c>
      <c r="M36" s="25" t="s">
        <v>134</v>
      </c>
      <c r="N36" s="298" t="s">
        <v>134</v>
      </c>
      <c r="O36" s="297" t="s">
        <v>3</v>
      </c>
      <c r="P36" s="298" t="s">
        <v>3</v>
      </c>
    </row>
    <row r="37" spans="1:16" ht="22.15" customHeight="1">
      <c r="A37" s="322">
        <v>1</v>
      </c>
      <c r="B37" s="323">
        <v>2</v>
      </c>
      <c r="C37" s="323">
        <v>3</v>
      </c>
      <c r="D37" s="323">
        <v>4</v>
      </c>
      <c r="E37" s="323">
        <v>5</v>
      </c>
      <c r="F37" s="323">
        <v>6</v>
      </c>
      <c r="G37" s="323">
        <v>7</v>
      </c>
      <c r="H37" s="324" t="s">
        <v>176</v>
      </c>
      <c r="I37" s="361" t="s">
        <v>312</v>
      </c>
      <c r="J37" s="314" t="s">
        <v>175</v>
      </c>
      <c r="K37" s="321"/>
      <c r="L37" s="299" t="s">
        <v>135</v>
      </c>
      <c r="M37" s="26" t="s">
        <v>136</v>
      </c>
      <c r="N37" s="300" t="s">
        <v>171</v>
      </c>
      <c r="O37" s="299" t="s">
        <v>137</v>
      </c>
      <c r="P37" s="300" t="s">
        <v>172</v>
      </c>
    </row>
    <row r="38" spans="1:16" ht="17.45" customHeight="1">
      <c r="A38" s="362"/>
      <c r="B38" s="363"/>
      <c r="C38" s="363"/>
      <c r="D38" s="363"/>
      <c r="E38" s="363"/>
      <c r="F38" s="363"/>
      <c r="G38" s="363"/>
      <c r="H38" s="363"/>
      <c r="I38" s="18" t="s">
        <v>321</v>
      </c>
      <c r="J38" s="510" t="s">
        <v>322</v>
      </c>
      <c r="K38" s="510"/>
      <c r="L38" s="79" t="s">
        <v>4</v>
      </c>
      <c r="M38" s="315" t="s">
        <v>4</v>
      </c>
      <c r="N38" s="21" t="s">
        <v>4</v>
      </c>
      <c r="O38" s="79" t="s">
        <v>4</v>
      </c>
      <c r="P38" s="316" t="s">
        <v>4</v>
      </c>
    </row>
    <row r="39" spans="1:16">
      <c r="A39" s="406" t="s">
        <v>102</v>
      </c>
      <c r="B39" s="407"/>
      <c r="C39" s="407" t="s">
        <v>6</v>
      </c>
      <c r="D39" s="407" t="s">
        <v>15</v>
      </c>
      <c r="E39" s="407" t="s">
        <v>306</v>
      </c>
      <c r="F39" s="407" t="s">
        <v>307</v>
      </c>
      <c r="G39" s="407"/>
      <c r="H39" s="408"/>
      <c r="I39" s="88">
        <v>6</v>
      </c>
      <c r="J39" s="317" t="s">
        <v>11</v>
      </c>
      <c r="K39" s="290"/>
      <c r="L39" s="318">
        <f>L40+L44+L48+L51+L57+L55</f>
        <v>12238300</v>
      </c>
      <c r="M39" s="319">
        <f>L39*1.02</f>
        <v>12483066</v>
      </c>
      <c r="N39" s="319">
        <f>M39*1.01</f>
        <v>12607896.66</v>
      </c>
      <c r="O39" s="409">
        <f>M39/L39*100</f>
        <v>102</v>
      </c>
      <c r="P39" s="410">
        <f>N40/M40*100</f>
        <v>101</v>
      </c>
    </row>
    <row r="40" spans="1:16">
      <c r="A40" s="76"/>
      <c r="B40" s="59"/>
      <c r="C40" s="59"/>
      <c r="D40" s="59"/>
      <c r="E40" s="59"/>
      <c r="F40" s="59"/>
      <c r="G40" s="59"/>
      <c r="H40" s="291"/>
      <c r="I40" s="187">
        <v>61</v>
      </c>
      <c r="J40" s="13" t="s">
        <v>23</v>
      </c>
      <c r="K40" s="122"/>
      <c r="L40" s="192">
        <f>SUM(L41:L43)</f>
        <v>3042500</v>
      </c>
      <c r="M40" s="147">
        <f>L40*1.02</f>
        <v>3103350</v>
      </c>
      <c r="N40" s="147">
        <f t="shared" ref="N40:N57" si="3">M40*1.01</f>
        <v>3134383.5</v>
      </c>
      <c r="O40" s="308">
        <f>M40/L40*100</f>
        <v>102</v>
      </c>
      <c r="P40" s="143">
        <f>N40/M40*100</f>
        <v>101</v>
      </c>
    </row>
    <row r="41" spans="1:16">
      <c r="A41" s="76" t="s">
        <v>102</v>
      </c>
      <c r="B41" s="59"/>
      <c r="C41" s="59"/>
      <c r="D41" s="59"/>
      <c r="E41" s="59"/>
      <c r="F41" s="59"/>
      <c r="G41" s="59"/>
      <c r="H41" s="291"/>
      <c r="I41" s="187">
        <v>611</v>
      </c>
      <c r="J41" s="13" t="s">
        <v>24</v>
      </c>
      <c r="K41" s="122"/>
      <c r="L41" s="192">
        <v>3000000</v>
      </c>
      <c r="M41" s="147"/>
      <c r="N41" s="147"/>
      <c r="O41" s="308"/>
      <c r="P41" s="143"/>
    </row>
    <row r="42" spans="1:16">
      <c r="A42" s="76" t="s">
        <v>102</v>
      </c>
      <c r="B42" s="59"/>
      <c r="C42" s="59"/>
      <c r="D42" s="59"/>
      <c r="E42" s="59"/>
      <c r="F42" s="59"/>
      <c r="G42" s="59"/>
      <c r="H42" s="291"/>
      <c r="I42" s="187">
        <v>613</v>
      </c>
      <c r="J42" s="13" t="s">
        <v>25</v>
      </c>
      <c r="K42" s="122"/>
      <c r="L42" s="192">
        <v>40000</v>
      </c>
      <c r="M42" s="147"/>
      <c r="N42" s="147"/>
      <c r="O42" s="308"/>
      <c r="P42" s="143"/>
    </row>
    <row r="43" spans="1:16">
      <c r="A43" s="76" t="s">
        <v>102</v>
      </c>
      <c r="B43" s="59"/>
      <c r="C43" s="59"/>
      <c r="D43" s="59"/>
      <c r="E43" s="59"/>
      <c r="F43" s="59"/>
      <c r="G43" s="59"/>
      <c r="H43" s="291"/>
      <c r="I43" s="187">
        <v>614</v>
      </c>
      <c r="J43" s="13" t="s">
        <v>26</v>
      </c>
      <c r="K43" s="122"/>
      <c r="L43" s="192">
        <v>2500</v>
      </c>
      <c r="M43" s="147"/>
      <c r="N43" s="147"/>
      <c r="O43" s="308"/>
      <c r="P43" s="143"/>
    </row>
    <row r="44" spans="1:16">
      <c r="A44" s="76"/>
      <c r="B44" s="59"/>
      <c r="C44" s="59"/>
      <c r="D44" s="59"/>
      <c r="E44" s="59"/>
      <c r="F44" s="59"/>
      <c r="G44" s="59"/>
      <c r="H44" s="291"/>
      <c r="I44" s="187">
        <v>63</v>
      </c>
      <c r="J44" s="13" t="s">
        <v>27</v>
      </c>
      <c r="K44" s="122"/>
      <c r="L44" s="192">
        <f>SUM(L45:L47)</f>
        <v>7152000</v>
      </c>
      <c r="M44" s="147">
        <f t="shared" ref="M44:M57" si="4">L44*1.02</f>
        <v>7295040</v>
      </c>
      <c r="N44" s="147">
        <f t="shared" si="3"/>
        <v>7367990.4000000004</v>
      </c>
      <c r="O44" s="308">
        <f t="shared" ref="O44:O57" si="5">M44/L44*100</f>
        <v>102</v>
      </c>
      <c r="P44" s="143">
        <f t="shared" ref="P44:P57" si="6">N44/M44*100</f>
        <v>101</v>
      </c>
    </row>
    <row r="45" spans="1:16">
      <c r="A45" s="76"/>
      <c r="B45" s="59"/>
      <c r="C45" s="59"/>
      <c r="D45" s="59"/>
      <c r="E45" s="59" t="s">
        <v>306</v>
      </c>
      <c r="F45" s="59"/>
      <c r="G45" s="59"/>
      <c r="H45" s="291"/>
      <c r="I45" s="187" t="s">
        <v>138</v>
      </c>
      <c r="J45" s="13" t="s">
        <v>139</v>
      </c>
      <c r="K45" s="122"/>
      <c r="L45" s="192">
        <v>5060000</v>
      </c>
      <c r="M45" s="147"/>
      <c r="N45" s="147"/>
      <c r="O45" s="308"/>
      <c r="P45" s="143"/>
    </row>
    <row r="46" spans="1:16">
      <c r="A46" s="76" t="s">
        <v>4</v>
      </c>
      <c r="B46" s="59"/>
      <c r="C46" s="59"/>
      <c r="D46" s="59"/>
      <c r="E46" s="59" t="s">
        <v>306</v>
      </c>
      <c r="F46" s="59"/>
      <c r="G46" s="59"/>
      <c r="H46" s="291"/>
      <c r="I46" s="187">
        <v>633</v>
      </c>
      <c r="J46" s="13" t="s">
        <v>28</v>
      </c>
      <c r="K46" s="122"/>
      <c r="L46" s="142">
        <v>1400000</v>
      </c>
      <c r="M46" s="147"/>
      <c r="N46" s="147"/>
      <c r="O46" s="308"/>
      <c r="P46" s="143"/>
    </row>
    <row r="47" spans="1:16">
      <c r="A47" s="76"/>
      <c r="B47" s="59"/>
      <c r="C47" s="59"/>
      <c r="D47" s="59"/>
      <c r="E47" s="59" t="s">
        <v>306</v>
      </c>
      <c r="F47" s="59"/>
      <c r="G47" s="59"/>
      <c r="H47" s="291"/>
      <c r="I47" s="187" t="s">
        <v>29</v>
      </c>
      <c r="J47" s="13" t="s">
        <v>30</v>
      </c>
      <c r="K47" s="122"/>
      <c r="L47" s="142">
        <v>692000</v>
      </c>
      <c r="M47" s="147"/>
      <c r="N47" s="147"/>
      <c r="O47" s="308"/>
      <c r="P47" s="143"/>
    </row>
    <row r="48" spans="1:16">
      <c r="A48" s="76"/>
      <c r="B48" s="59"/>
      <c r="C48" s="59"/>
      <c r="D48" s="59"/>
      <c r="E48" s="59"/>
      <c r="F48" s="59"/>
      <c r="G48" s="59"/>
      <c r="H48" s="291"/>
      <c r="I48" s="187">
        <v>64</v>
      </c>
      <c r="J48" s="13" t="s">
        <v>31</v>
      </c>
      <c r="K48" s="122"/>
      <c r="L48" s="192">
        <f>SUM(L49:L50)</f>
        <v>620300</v>
      </c>
      <c r="M48" s="147">
        <f t="shared" si="4"/>
        <v>632706</v>
      </c>
      <c r="N48" s="147">
        <f t="shared" si="3"/>
        <v>639033.06000000006</v>
      </c>
      <c r="O48" s="308">
        <f t="shared" si="5"/>
        <v>102</v>
      </c>
      <c r="P48" s="143">
        <f t="shared" si="6"/>
        <v>101</v>
      </c>
    </row>
    <row r="49" spans="1:16">
      <c r="A49" s="76" t="s">
        <v>102</v>
      </c>
      <c r="B49" s="59"/>
      <c r="C49" s="59"/>
      <c r="D49" s="59" t="s">
        <v>15</v>
      </c>
      <c r="E49" s="59"/>
      <c r="F49" s="59"/>
      <c r="G49" s="59"/>
      <c r="H49" s="291"/>
      <c r="I49" s="187">
        <v>641</v>
      </c>
      <c r="J49" s="13" t="s">
        <v>32</v>
      </c>
      <c r="K49" s="122"/>
      <c r="L49" s="142">
        <v>300</v>
      </c>
      <c r="M49" s="147"/>
      <c r="N49" s="147"/>
      <c r="O49" s="308"/>
      <c r="P49" s="143"/>
    </row>
    <row r="50" spans="1:16">
      <c r="A50" s="76" t="s">
        <v>102</v>
      </c>
      <c r="B50" s="59"/>
      <c r="C50" s="59" t="s">
        <v>6</v>
      </c>
      <c r="D50" s="59" t="s">
        <v>15</v>
      </c>
      <c r="E50" s="59"/>
      <c r="F50" s="59"/>
      <c r="G50" s="59"/>
      <c r="H50" s="291"/>
      <c r="I50" s="187">
        <v>642</v>
      </c>
      <c r="J50" s="13" t="s">
        <v>33</v>
      </c>
      <c r="K50" s="122"/>
      <c r="L50" s="142">
        <v>620000</v>
      </c>
      <c r="M50" s="147"/>
      <c r="N50" s="147"/>
      <c r="O50" s="308"/>
      <c r="P50" s="143"/>
    </row>
    <row r="51" spans="1:16">
      <c r="A51" s="76"/>
      <c r="B51" s="59"/>
      <c r="C51" s="59"/>
      <c r="D51" s="59"/>
      <c r="E51" s="59"/>
      <c r="F51" s="59"/>
      <c r="G51" s="59"/>
      <c r="H51" s="291"/>
      <c r="I51" s="187">
        <v>65</v>
      </c>
      <c r="J51" s="13" t="s">
        <v>34</v>
      </c>
      <c r="K51" s="122"/>
      <c r="L51" s="192">
        <f>SUM(L52:L54)</f>
        <v>663500</v>
      </c>
      <c r="M51" s="147">
        <f t="shared" si="4"/>
        <v>676770</v>
      </c>
      <c r="N51" s="147">
        <f t="shared" si="3"/>
        <v>683537.7</v>
      </c>
      <c r="O51" s="308">
        <f t="shared" si="5"/>
        <v>102</v>
      </c>
      <c r="P51" s="143">
        <f t="shared" si="6"/>
        <v>101</v>
      </c>
    </row>
    <row r="52" spans="1:16">
      <c r="A52" s="76" t="s">
        <v>102</v>
      </c>
      <c r="B52" s="59" t="s">
        <v>4</v>
      </c>
      <c r="C52" s="59"/>
      <c r="D52" s="59"/>
      <c r="E52" s="59"/>
      <c r="F52" s="59"/>
      <c r="G52" s="59"/>
      <c r="H52" s="291"/>
      <c r="I52" s="187">
        <v>651</v>
      </c>
      <c r="J52" s="13" t="s">
        <v>35</v>
      </c>
      <c r="K52" s="122"/>
      <c r="L52" s="142">
        <v>10000</v>
      </c>
      <c r="M52" s="147"/>
      <c r="N52" s="147"/>
      <c r="O52" s="308"/>
      <c r="P52" s="143"/>
    </row>
    <row r="53" spans="1:16">
      <c r="A53" s="76"/>
      <c r="B53" s="59"/>
      <c r="C53" s="59"/>
      <c r="D53" s="59" t="s">
        <v>15</v>
      </c>
      <c r="E53" s="59"/>
      <c r="F53" s="59"/>
      <c r="G53" s="59"/>
      <c r="H53" s="291"/>
      <c r="I53" s="187" t="s">
        <v>36</v>
      </c>
      <c r="J53" s="496" t="s">
        <v>37</v>
      </c>
      <c r="K53" s="497"/>
      <c r="L53" s="142">
        <v>3500</v>
      </c>
      <c r="M53" s="147"/>
      <c r="N53" s="147"/>
      <c r="O53" s="308"/>
      <c r="P53" s="143"/>
    </row>
    <row r="54" spans="1:16">
      <c r="A54" s="76" t="s">
        <v>102</v>
      </c>
      <c r="B54" s="59"/>
      <c r="C54" s="59"/>
      <c r="D54" s="59" t="s">
        <v>15</v>
      </c>
      <c r="E54" s="59"/>
      <c r="F54" s="59"/>
      <c r="G54" s="59"/>
      <c r="H54" s="291"/>
      <c r="I54" s="187">
        <v>653</v>
      </c>
      <c r="J54" s="13" t="s">
        <v>38</v>
      </c>
      <c r="K54" s="122"/>
      <c r="L54" s="142">
        <v>650000</v>
      </c>
      <c r="M54" s="147"/>
      <c r="N54" s="147"/>
      <c r="O54" s="308"/>
      <c r="P54" s="143"/>
    </row>
    <row r="55" spans="1:16">
      <c r="A55" s="76"/>
      <c r="B55" s="59"/>
      <c r="C55" s="59"/>
      <c r="D55" s="59"/>
      <c r="E55" s="59"/>
      <c r="F55" s="59"/>
      <c r="G55" s="59"/>
      <c r="H55" s="291"/>
      <c r="I55" s="187" t="s">
        <v>39</v>
      </c>
      <c r="J55" s="496" t="s">
        <v>40</v>
      </c>
      <c r="K55" s="497"/>
      <c r="L55" s="142">
        <f>SUM(L56)</f>
        <v>650000</v>
      </c>
      <c r="M55" s="147">
        <f t="shared" si="4"/>
        <v>663000</v>
      </c>
      <c r="N55" s="147">
        <f t="shared" si="3"/>
        <v>669630</v>
      </c>
      <c r="O55" s="308">
        <f t="shared" si="5"/>
        <v>102</v>
      </c>
      <c r="P55" s="143">
        <f t="shared" si="6"/>
        <v>101</v>
      </c>
    </row>
    <row r="56" spans="1:16">
      <c r="A56" s="76"/>
      <c r="B56" s="59"/>
      <c r="C56" s="59"/>
      <c r="D56" s="59"/>
      <c r="E56" s="59"/>
      <c r="F56" s="59" t="s">
        <v>307</v>
      </c>
      <c r="G56" s="59"/>
      <c r="H56" s="291"/>
      <c r="I56" s="187" t="s">
        <v>41</v>
      </c>
      <c r="J56" s="496" t="s">
        <v>42</v>
      </c>
      <c r="K56" s="497"/>
      <c r="L56" s="142">
        <v>650000</v>
      </c>
      <c r="M56" s="147"/>
      <c r="N56" s="147"/>
      <c r="O56" s="308"/>
      <c r="P56" s="143"/>
    </row>
    <row r="57" spans="1:16">
      <c r="A57" s="76"/>
      <c r="B57" s="59"/>
      <c r="C57" s="59"/>
      <c r="D57" s="59"/>
      <c r="E57" s="59"/>
      <c r="F57" s="59"/>
      <c r="G57" s="59"/>
      <c r="H57" s="291"/>
      <c r="I57" s="187" t="s">
        <v>43</v>
      </c>
      <c r="J57" s="13" t="s">
        <v>44</v>
      </c>
      <c r="K57" s="122"/>
      <c r="L57" s="142">
        <f>SUM(L58:L59)</f>
        <v>110000</v>
      </c>
      <c r="M57" s="147">
        <f t="shared" si="4"/>
        <v>112200</v>
      </c>
      <c r="N57" s="147">
        <f t="shared" si="3"/>
        <v>113322</v>
      </c>
      <c r="O57" s="308">
        <f t="shared" si="5"/>
        <v>102</v>
      </c>
      <c r="P57" s="143">
        <f t="shared" si="6"/>
        <v>101</v>
      </c>
    </row>
    <row r="58" spans="1:16">
      <c r="A58" s="76" t="s">
        <v>102</v>
      </c>
      <c r="B58" s="59"/>
      <c r="C58" s="59"/>
      <c r="D58" s="59"/>
      <c r="E58" s="59"/>
      <c r="F58" s="59"/>
      <c r="G58" s="59"/>
      <c r="H58" s="291"/>
      <c r="I58" s="187" t="s">
        <v>343</v>
      </c>
      <c r="J58" s="13" t="s">
        <v>344</v>
      </c>
      <c r="K58" s="122"/>
      <c r="L58" s="142">
        <v>10000</v>
      </c>
      <c r="M58" s="147"/>
      <c r="N58" s="147"/>
      <c r="O58" s="308"/>
      <c r="P58" s="143"/>
    </row>
    <row r="59" spans="1:16">
      <c r="A59" s="76" t="s">
        <v>102</v>
      </c>
      <c r="B59" s="59"/>
      <c r="C59" s="59"/>
      <c r="D59" s="59"/>
      <c r="E59" s="59"/>
      <c r="F59" s="59"/>
      <c r="G59" s="59"/>
      <c r="H59" s="291"/>
      <c r="I59" s="187" t="s">
        <v>45</v>
      </c>
      <c r="J59" s="13" t="s">
        <v>46</v>
      </c>
      <c r="K59" s="122"/>
      <c r="L59" s="142">
        <v>100000</v>
      </c>
      <c r="M59" s="147"/>
      <c r="N59" s="147"/>
      <c r="O59" s="411"/>
      <c r="P59" s="146"/>
    </row>
    <row r="60" spans="1:16">
      <c r="A60" s="325"/>
      <c r="B60" s="326"/>
      <c r="C60" s="326"/>
      <c r="D60" s="326"/>
      <c r="E60" s="326"/>
      <c r="F60" s="326"/>
      <c r="G60" s="326" t="s">
        <v>308</v>
      </c>
      <c r="H60" s="327"/>
      <c r="I60" s="88">
        <v>7</v>
      </c>
      <c r="J60" s="317" t="s">
        <v>13</v>
      </c>
      <c r="K60" s="290"/>
      <c r="L60" s="318">
        <f>L61</f>
        <v>0</v>
      </c>
      <c r="M60" s="319">
        <f>M61</f>
        <v>0</v>
      </c>
      <c r="N60" s="328">
        <f>N61</f>
        <v>0</v>
      </c>
      <c r="O60" s="403">
        <v>0</v>
      </c>
      <c r="P60" s="404">
        <v>0</v>
      </c>
    </row>
    <row r="61" spans="1:16">
      <c r="A61" s="76"/>
      <c r="B61" s="59"/>
      <c r="C61" s="59" t="s">
        <v>4</v>
      </c>
      <c r="D61" s="59"/>
      <c r="E61" s="59"/>
      <c r="F61" s="59"/>
      <c r="G61" s="59"/>
      <c r="H61" s="291"/>
      <c r="I61" s="187">
        <v>72</v>
      </c>
      <c r="J61" s="13" t="s">
        <v>47</v>
      </c>
      <c r="K61" s="122"/>
      <c r="L61" s="192">
        <f>L62</f>
        <v>0</v>
      </c>
      <c r="M61" s="125">
        <v>0</v>
      </c>
      <c r="N61" s="301">
        <v>0</v>
      </c>
      <c r="O61" s="405">
        <v>0</v>
      </c>
      <c r="P61" s="302">
        <v>0</v>
      </c>
    </row>
    <row r="62" spans="1:16">
      <c r="A62" s="123"/>
      <c r="B62" s="77"/>
      <c r="C62" s="77"/>
      <c r="D62" s="77"/>
      <c r="E62" s="77"/>
      <c r="F62" s="77"/>
      <c r="G62" s="77" t="s">
        <v>308</v>
      </c>
      <c r="H62" s="292"/>
      <c r="I62" s="111" t="s">
        <v>48</v>
      </c>
      <c r="J62" s="296" t="s">
        <v>49</v>
      </c>
      <c r="K62" s="110"/>
      <c r="L62" s="385">
        <v>0</v>
      </c>
      <c r="M62" s="423"/>
      <c r="N62" s="483"/>
      <c r="O62" s="484"/>
      <c r="P62" s="160"/>
    </row>
    <row r="63" spans="1:16">
      <c r="A63" s="325" t="s">
        <v>102</v>
      </c>
      <c r="B63" s="326"/>
      <c r="C63" s="326" t="s">
        <v>6</v>
      </c>
      <c r="D63" s="326" t="s">
        <v>15</v>
      </c>
      <c r="E63" s="326" t="s">
        <v>306</v>
      </c>
      <c r="F63" s="326"/>
      <c r="G63" s="326" t="s">
        <v>308</v>
      </c>
      <c r="H63" s="327"/>
      <c r="I63" s="88">
        <v>3</v>
      </c>
      <c r="J63" s="317" t="s">
        <v>14</v>
      </c>
      <c r="K63" s="290"/>
      <c r="L63" s="318">
        <f>L64+L70+L75+L79+L81+L77</f>
        <v>7019000</v>
      </c>
      <c r="M63" s="319">
        <f>L63*1.01</f>
        <v>7089190</v>
      </c>
      <c r="N63" s="320">
        <f>M63*1.01</f>
        <v>7160081.9000000004</v>
      </c>
      <c r="O63" s="329">
        <f>M63/L63*100</f>
        <v>101</v>
      </c>
      <c r="P63" s="330">
        <f>N63/M63*100</f>
        <v>101</v>
      </c>
    </row>
    <row r="64" spans="1:16">
      <c r="A64" s="76"/>
      <c r="B64" s="59"/>
      <c r="C64" s="59"/>
      <c r="D64" s="59"/>
      <c r="E64" s="59"/>
      <c r="F64" s="59"/>
      <c r="G64" s="59"/>
      <c r="H64" s="291"/>
      <c r="I64" s="187">
        <v>31</v>
      </c>
      <c r="J64" s="13" t="s">
        <v>50</v>
      </c>
      <c r="K64" s="122"/>
      <c r="L64" s="192">
        <f>SUM(L65:L69)</f>
        <v>799000</v>
      </c>
      <c r="M64" s="125">
        <f>L64*1.01</f>
        <v>806990</v>
      </c>
      <c r="N64" s="217">
        <f>M64*1.01</f>
        <v>815059.9</v>
      </c>
      <c r="O64" s="273">
        <f>M64/L64*100</f>
        <v>101</v>
      </c>
      <c r="P64" s="143">
        <f>N64/M64*100</f>
        <v>101</v>
      </c>
    </row>
    <row r="65" spans="1:16">
      <c r="A65" s="76" t="s">
        <v>102</v>
      </c>
      <c r="B65" s="59"/>
      <c r="C65" s="59" t="s">
        <v>4</v>
      </c>
      <c r="D65" s="59"/>
      <c r="E65" s="59"/>
      <c r="F65" s="59"/>
      <c r="G65" s="59"/>
      <c r="H65" s="291"/>
      <c r="I65" s="187">
        <v>311</v>
      </c>
      <c r="J65" s="496" t="s">
        <v>51</v>
      </c>
      <c r="K65" s="497"/>
      <c r="L65" s="192">
        <v>540000</v>
      </c>
      <c r="M65" s="125"/>
      <c r="N65" s="217"/>
      <c r="O65" s="273"/>
      <c r="P65" s="143"/>
    </row>
    <row r="66" spans="1:16">
      <c r="A66" s="76" t="s">
        <v>102</v>
      </c>
      <c r="B66" s="59"/>
      <c r="C66" s="59"/>
      <c r="D66" s="59"/>
      <c r="E66" s="59" t="s">
        <v>306</v>
      </c>
      <c r="F66" s="59"/>
      <c r="G66" s="59"/>
      <c r="H66" s="291"/>
      <c r="I66" s="187" t="s">
        <v>52</v>
      </c>
      <c r="J66" s="13" t="s">
        <v>53</v>
      </c>
      <c r="K66" s="122"/>
      <c r="L66" s="192">
        <v>114000</v>
      </c>
      <c r="M66" s="125"/>
      <c r="N66" s="217"/>
      <c r="O66" s="273"/>
      <c r="P66" s="143"/>
    </row>
    <row r="67" spans="1:16">
      <c r="A67" s="76" t="s">
        <v>102</v>
      </c>
      <c r="B67" s="59"/>
      <c r="C67" s="59"/>
      <c r="D67" s="59"/>
      <c r="E67" s="59"/>
      <c r="F67" s="59"/>
      <c r="G67" s="59"/>
      <c r="H67" s="291"/>
      <c r="I67" s="187">
        <v>312</v>
      </c>
      <c r="J67" s="13" t="s">
        <v>54</v>
      </c>
      <c r="K67" s="122"/>
      <c r="L67" s="192">
        <v>18000</v>
      </c>
      <c r="M67" s="125"/>
      <c r="N67" s="217"/>
      <c r="O67" s="273"/>
      <c r="P67" s="143"/>
    </row>
    <row r="68" spans="1:16">
      <c r="A68" s="76" t="s">
        <v>102</v>
      </c>
      <c r="B68" s="59"/>
      <c r="C68" s="59"/>
      <c r="D68" s="59"/>
      <c r="E68" s="59"/>
      <c r="F68" s="59"/>
      <c r="G68" s="59"/>
      <c r="H68" s="291"/>
      <c r="I68" s="187">
        <v>313</v>
      </c>
      <c r="J68" s="13" t="s">
        <v>55</v>
      </c>
      <c r="K68" s="122"/>
      <c r="L68" s="192">
        <v>92000</v>
      </c>
      <c r="M68" s="125"/>
      <c r="N68" s="217"/>
      <c r="O68" s="273"/>
      <c r="P68" s="143"/>
    </row>
    <row r="69" spans="1:16">
      <c r="A69" s="76" t="s">
        <v>102</v>
      </c>
      <c r="B69" s="59"/>
      <c r="C69" s="59"/>
      <c r="D69" s="59"/>
      <c r="E69" s="59" t="s">
        <v>306</v>
      </c>
      <c r="F69" s="59"/>
      <c r="G69" s="59"/>
      <c r="H69" s="291"/>
      <c r="I69" s="187" t="s">
        <v>56</v>
      </c>
      <c r="J69" s="13" t="s">
        <v>57</v>
      </c>
      <c r="K69" s="122"/>
      <c r="L69" s="192">
        <v>35000</v>
      </c>
      <c r="M69" s="125"/>
      <c r="N69" s="217"/>
      <c r="O69" s="273"/>
      <c r="P69" s="143"/>
    </row>
    <row r="70" spans="1:16">
      <c r="A70" s="76"/>
      <c r="B70" s="59"/>
      <c r="C70" s="59"/>
      <c r="D70" s="59"/>
      <c r="E70" s="59"/>
      <c r="F70" s="59"/>
      <c r="G70" s="59"/>
      <c r="H70" s="291"/>
      <c r="I70" s="187">
        <v>32</v>
      </c>
      <c r="J70" s="13" t="s">
        <v>58</v>
      </c>
      <c r="K70" s="122"/>
      <c r="L70" s="192">
        <f>SUM(L71:L74)</f>
        <v>3450000</v>
      </c>
      <c r="M70" s="125">
        <f t="shared" ref="M70:N81" si="7">L70*1.01</f>
        <v>3484500</v>
      </c>
      <c r="N70" s="217">
        <f t="shared" si="7"/>
        <v>3519345</v>
      </c>
      <c r="O70" s="273">
        <f t="shared" ref="O70:O81" si="8">M70/L70*100</f>
        <v>101</v>
      </c>
      <c r="P70" s="143">
        <f t="shared" ref="P70:P81" si="9">N70/M70*100</f>
        <v>101</v>
      </c>
    </row>
    <row r="71" spans="1:16">
      <c r="A71" s="76" t="s">
        <v>102</v>
      </c>
      <c r="B71" s="59"/>
      <c r="C71" s="59"/>
      <c r="D71" s="59"/>
      <c r="E71" s="59"/>
      <c r="F71" s="59"/>
      <c r="G71" s="59"/>
      <c r="H71" s="291"/>
      <c r="I71" s="187">
        <v>321</v>
      </c>
      <c r="J71" s="13" t="s">
        <v>59</v>
      </c>
      <c r="K71" s="122"/>
      <c r="L71" s="192">
        <v>30000</v>
      </c>
      <c r="M71" s="125"/>
      <c r="N71" s="217"/>
      <c r="O71" s="273"/>
      <c r="P71" s="143"/>
    </row>
    <row r="72" spans="1:16">
      <c r="A72" s="76" t="s">
        <v>102</v>
      </c>
      <c r="B72" s="59"/>
      <c r="C72" s="59" t="s">
        <v>6</v>
      </c>
      <c r="D72" s="59"/>
      <c r="E72" s="59"/>
      <c r="F72" s="59"/>
      <c r="G72" s="59"/>
      <c r="H72" s="291"/>
      <c r="I72" s="187">
        <v>322</v>
      </c>
      <c r="J72" s="13" t="s">
        <v>60</v>
      </c>
      <c r="K72" s="122"/>
      <c r="L72" s="192">
        <v>370000</v>
      </c>
      <c r="M72" s="125"/>
      <c r="N72" s="217"/>
      <c r="O72" s="273"/>
      <c r="P72" s="143"/>
    </row>
    <row r="73" spans="1:16">
      <c r="A73" s="76" t="s">
        <v>102</v>
      </c>
      <c r="B73" s="59"/>
      <c r="C73" s="59" t="s">
        <v>6</v>
      </c>
      <c r="D73" s="59" t="s">
        <v>15</v>
      </c>
      <c r="E73" s="59"/>
      <c r="F73" s="59" t="s">
        <v>307</v>
      </c>
      <c r="G73" s="59" t="s">
        <v>308</v>
      </c>
      <c r="H73" s="291"/>
      <c r="I73" s="187">
        <v>323</v>
      </c>
      <c r="J73" s="13" t="s">
        <v>61</v>
      </c>
      <c r="K73" s="122"/>
      <c r="L73" s="192">
        <v>2480000</v>
      </c>
      <c r="M73" s="125"/>
      <c r="N73" s="217"/>
      <c r="O73" s="273"/>
      <c r="P73" s="143"/>
    </row>
    <row r="74" spans="1:16">
      <c r="A74" s="76" t="s">
        <v>102</v>
      </c>
      <c r="B74" s="59"/>
      <c r="C74" s="59" t="s">
        <v>6</v>
      </c>
      <c r="D74" s="59" t="s">
        <v>15</v>
      </c>
      <c r="E74" s="59"/>
      <c r="F74" s="59"/>
      <c r="G74" s="59"/>
      <c r="H74" s="291"/>
      <c r="I74" s="187">
        <v>329</v>
      </c>
      <c r="J74" s="13" t="s">
        <v>62</v>
      </c>
      <c r="K74" s="122"/>
      <c r="L74" s="192">
        <v>570000</v>
      </c>
      <c r="M74" s="125"/>
      <c r="N74" s="217"/>
      <c r="O74" s="273"/>
      <c r="P74" s="143"/>
    </row>
    <row r="75" spans="1:16">
      <c r="A75" s="76"/>
      <c r="B75" s="59"/>
      <c r="C75" s="59"/>
      <c r="D75" s="59"/>
      <c r="E75" s="59"/>
      <c r="F75" s="59"/>
      <c r="G75" s="59"/>
      <c r="H75" s="291"/>
      <c r="I75" s="187">
        <v>34</v>
      </c>
      <c r="J75" s="13" t="s">
        <v>63</v>
      </c>
      <c r="K75" s="122"/>
      <c r="L75" s="192">
        <f>SUM(L76)</f>
        <v>7000</v>
      </c>
      <c r="M75" s="125">
        <f t="shared" si="7"/>
        <v>7070</v>
      </c>
      <c r="N75" s="217">
        <f t="shared" si="7"/>
        <v>7140.7</v>
      </c>
      <c r="O75" s="273">
        <f t="shared" si="8"/>
        <v>101</v>
      </c>
      <c r="P75" s="143">
        <f t="shared" si="9"/>
        <v>101</v>
      </c>
    </row>
    <row r="76" spans="1:16">
      <c r="A76" s="76" t="s">
        <v>102</v>
      </c>
      <c r="B76" s="59"/>
      <c r="C76" s="59"/>
      <c r="D76" s="59"/>
      <c r="E76" s="59"/>
      <c r="F76" s="59"/>
      <c r="G76" s="59"/>
      <c r="H76" s="291"/>
      <c r="I76" s="187">
        <v>343</v>
      </c>
      <c r="J76" s="13" t="s">
        <v>64</v>
      </c>
      <c r="K76" s="122"/>
      <c r="L76" s="192">
        <v>7000</v>
      </c>
      <c r="M76" s="125"/>
      <c r="N76" s="217"/>
      <c r="O76" s="273"/>
      <c r="P76" s="143"/>
    </row>
    <row r="77" spans="1:16">
      <c r="A77" s="76"/>
      <c r="B77" s="59"/>
      <c r="C77" s="59"/>
      <c r="D77" s="59"/>
      <c r="E77" s="59"/>
      <c r="F77" s="59"/>
      <c r="G77" s="59"/>
      <c r="H77" s="291"/>
      <c r="I77" s="187" t="s">
        <v>179</v>
      </c>
      <c r="J77" s="496" t="s">
        <v>181</v>
      </c>
      <c r="K77" s="497"/>
      <c r="L77" s="192">
        <f>L78</f>
        <v>300000</v>
      </c>
      <c r="M77" s="125">
        <f t="shared" si="7"/>
        <v>303000</v>
      </c>
      <c r="N77" s="217">
        <f t="shared" si="7"/>
        <v>306030</v>
      </c>
      <c r="O77" s="273">
        <f>M77/L77*100</f>
        <v>101</v>
      </c>
      <c r="P77" s="143">
        <f>N77/M77*100</f>
        <v>101</v>
      </c>
    </row>
    <row r="78" spans="1:16">
      <c r="A78" s="76" t="s">
        <v>102</v>
      </c>
      <c r="B78" s="59"/>
      <c r="C78" s="59"/>
      <c r="D78" s="59"/>
      <c r="E78" s="59"/>
      <c r="F78" s="59"/>
      <c r="G78" s="59"/>
      <c r="H78" s="291"/>
      <c r="I78" s="187" t="s">
        <v>180</v>
      </c>
      <c r="J78" s="496" t="s">
        <v>182</v>
      </c>
      <c r="K78" s="497"/>
      <c r="L78" s="192">
        <v>300000</v>
      </c>
      <c r="M78" s="125"/>
      <c r="N78" s="217"/>
      <c r="O78" s="273"/>
      <c r="P78" s="143"/>
    </row>
    <row r="79" spans="1:16">
      <c r="A79" s="76"/>
      <c r="B79" s="59"/>
      <c r="C79" s="59"/>
      <c r="D79" s="59"/>
      <c r="E79" s="59"/>
      <c r="F79" s="59"/>
      <c r="G79" s="59"/>
      <c r="H79" s="291"/>
      <c r="I79" s="187">
        <v>37</v>
      </c>
      <c r="J79" s="13" t="s">
        <v>65</v>
      </c>
      <c r="K79" s="122"/>
      <c r="L79" s="192">
        <f>SUM(L80)</f>
        <v>620000</v>
      </c>
      <c r="M79" s="125">
        <f t="shared" si="7"/>
        <v>626200</v>
      </c>
      <c r="N79" s="217">
        <f t="shared" si="7"/>
        <v>632462</v>
      </c>
      <c r="O79" s="273">
        <f t="shared" si="8"/>
        <v>101</v>
      </c>
      <c r="P79" s="143">
        <f t="shared" si="9"/>
        <v>101</v>
      </c>
    </row>
    <row r="80" spans="1:16">
      <c r="A80" s="76" t="s">
        <v>102</v>
      </c>
      <c r="B80" s="59"/>
      <c r="C80" s="59" t="s">
        <v>6</v>
      </c>
      <c r="D80" s="59" t="s">
        <v>15</v>
      </c>
      <c r="E80" s="59"/>
      <c r="F80" s="59"/>
      <c r="G80" s="59"/>
      <c r="H80" s="291"/>
      <c r="I80" s="187">
        <v>372</v>
      </c>
      <c r="J80" s="13" t="s">
        <v>66</v>
      </c>
      <c r="K80" s="122"/>
      <c r="L80" s="192">
        <v>620000</v>
      </c>
      <c r="M80" s="125"/>
      <c r="N80" s="217"/>
      <c r="O80" s="273"/>
      <c r="P80" s="143"/>
    </row>
    <row r="81" spans="1:16">
      <c r="A81" s="76"/>
      <c r="B81" s="59"/>
      <c r="C81" s="59"/>
      <c r="D81" s="59"/>
      <c r="E81" s="59"/>
      <c r="F81" s="59"/>
      <c r="G81" s="59"/>
      <c r="H81" s="291"/>
      <c r="I81" s="187">
        <v>38</v>
      </c>
      <c r="J81" s="13" t="s">
        <v>67</v>
      </c>
      <c r="K81" s="122"/>
      <c r="L81" s="192">
        <f>SUM(L82:L84)</f>
        <v>1843000</v>
      </c>
      <c r="M81" s="125">
        <f t="shared" si="7"/>
        <v>1861430</v>
      </c>
      <c r="N81" s="217">
        <f t="shared" si="7"/>
        <v>1880044.3</v>
      </c>
      <c r="O81" s="273">
        <f t="shared" si="8"/>
        <v>101</v>
      </c>
      <c r="P81" s="143">
        <f t="shared" si="9"/>
        <v>101</v>
      </c>
    </row>
    <row r="82" spans="1:16">
      <c r="A82" s="76" t="s">
        <v>102</v>
      </c>
      <c r="B82" s="59"/>
      <c r="C82" s="59"/>
      <c r="D82" s="59" t="s">
        <v>15</v>
      </c>
      <c r="E82" s="59"/>
      <c r="F82" s="59"/>
      <c r="G82" s="59"/>
      <c r="H82" s="291"/>
      <c r="I82" s="187">
        <v>381</v>
      </c>
      <c r="J82" s="13" t="s">
        <v>68</v>
      </c>
      <c r="K82" s="122"/>
      <c r="L82" s="192">
        <v>543000</v>
      </c>
      <c r="M82" s="125"/>
      <c r="N82" s="217"/>
      <c r="O82" s="273"/>
      <c r="P82" s="143"/>
    </row>
    <row r="83" spans="1:16">
      <c r="A83" s="76" t="s">
        <v>102</v>
      </c>
      <c r="B83" s="59"/>
      <c r="C83" s="59"/>
      <c r="D83" s="59"/>
      <c r="E83" s="59"/>
      <c r="F83" s="59"/>
      <c r="G83" s="59"/>
      <c r="H83" s="291"/>
      <c r="I83" s="187" t="s">
        <v>69</v>
      </c>
      <c r="J83" s="496" t="s">
        <v>70</v>
      </c>
      <c r="K83" s="497"/>
      <c r="L83" s="192">
        <v>300000</v>
      </c>
      <c r="M83" s="125"/>
      <c r="N83" s="217"/>
      <c r="O83" s="273"/>
      <c r="P83" s="143"/>
    </row>
    <row r="84" spans="1:16">
      <c r="A84" s="76"/>
      <c r="B84" s="59"/>
      <c r="C84" s="59"/>
      <c r="D84" s="59" t="s">
        <v>15</v>
      </c>
      <c r="E84" s="59"/>
      <c r="F84" s="59" t="s">
        <v>4</v>
      </c>
      <c r="G84" s="59" t="s">
        <v>308</v>
      </c>
      <c r="H84" s="291"/>
      <c r="I84" s="187">
        <v>386</v>
      </c>
      <c r="J84" s="13" t="s">
        <v>71</v>
      </c>
      <c r="K84" s="122"/>
      <c r="L84" s="192">
        <v>1000000</v>
      </c>
      <c r="M84" s="125"/>
      <c r="N84" s="217"/>
      <c r="O84" s="273"/>
      <c r="P84" s="143"/>
    </row>
    <row r="85" spans="1:16" ht="13.15" customHeight="1">
      <c r="A85" s="325"/>
      <c r="B85" s="326"/>
      <c r="C85" s="326"/>
      <c r="D85" s="326"/>
      <c r="E85" s="326"/>
      <c r="F85" s="326" t="s">
        <v>307</v>
      </c>
      <c r="G85" s="326" t="s">
        <v>308</v>
      </c>
      <c r="H85" s="327"/>
      <c r="I85" s="88">
        <v>4</v>
      </c>
      <c r="J85" s="317" t="s">
        <v>16</v>
      </c>
      <c r="K85" s="290"/>
      <c r="L85" s="318">
        <f>L86</f>
        <v>5219300</v>
      </c>
      <c r="M85" s="427">
        <v>5393876</v>
      </c>
      <c r="N85" s="328">
        <f>M85*1.01</f>
        <v>5447814.7599999998</v>
      </c>
      <c r="O85" s="409">
        <f>M85/L85*100</f>
        <v>103.34481635468357</v>
      </c>
      <c r="P85" s="330">
        <f>N85/M85*100</f>
        <v>101</v>
      </c>
    </row>
    <row r="86" spans="1:16">
      <c r="A86" s="76"/>
      <c r="B86" s="59"/>
      <c r="C86" s="59"/>
      <c r="D86" s="59"/>
      <c r="E86" s="59"/>
      <c r="F86" s="59"/>
      <c r="G86" s="59"/>
      <c r="H86" s="291"/>
      <c r="I86" s="187">
        <v>42</v>
      </c>
      <c r="J86" s="13" t="s">
        <v>72</v>
      </c>
      <c r="K86" s="122"/>
      <c r="L86" s="192">
        <f>SUM(L87:L89)</f>
        <v>5219300</v>
      </c>
      <c r="M86" s="128">
        <v>5393876</v>
      </c>
      <c r="N86" s="301">
        <f>M86*1.01</f>
        <v>5447814.7599999998</v>
      </c>
      <c r="O86" s="428">
        <f>M86/L86*100</f>
        <v>103.34481635468357</v>
      </c>
      <c r="P86" s="155">
        <f>N86/M86*100</f>
        <v>101</v>
      </c>
    </row>
    <row r="87" spans="1:16">
      <c r="A87" s="76"/>
      <c r="B87" s="59"/>
      <c r="C87" s="59"/>
      <c r="D87" s="59"/>
      <c r="E87" s="59"/>
      <c r="F87" s="59" t="s">
        <v>307</v>
      </c>
      <c r="G87" s="59" t="s">
        <v>308</v>
      </c>
      <c r="H87" s="291"/>
      <c r="I87" s="187">
        <v>421</v>
      </c>
      <c r="J87" s="13" t="s">
        <v>73</v>
      </c>
      <c r="K87" s="122"/>
      <c r="L87" s="192">
        <v>4828300</v>
      </c>
      <c r="M87" s="128" t="s">
        <v>4</v>
      </c>
      <c r="N87" s="156" t="s">
        <v>4</v>
      </c>
      <c r="O87" s="309"/>
      <c r="P87" s="16"/>
    </row>
    <row r="88" spans="1:16">
      <c r="A88" s="76"/>
      <c r="B88" s="59"/>
      <c r="C88" s="59"/>
      <c r="D88" s="59"/>
      <c r="E88" s="59"/>
      <c r="F88" s="59"/>
      <c r="G88" s="59" t="s">
        <v>308</v>
      </c>
      <c r="H88" s="291"/>
      <c r="I88" s="187" t="s">
        <v>74</v>
      </c>
      <c r="J88" s="13" t="s">
        <v>75</v>
      </c>
      <c r="K88" s="122"/>
      <c r="L88" s="192">
        <v>245000</v>
      </c>
      <c r="M88" s="128" t="s">
        <v>4</v>
      </c>
      <c r="N88" s="156" t="s">
        <v>4</v>
      </c>
      <c r="O88" s="309"/>
      <c r="P88" s="16"/>
    </row>
    <row r="89" spans="1:16">
      <c r="A89" s="76"/>
      <c r="B89" s="59"/>
      <c r="C89" s="59"/>
      <c r="D89" s="59"/>
      <c r="E89" s="59"/>
      <c r="F89" s="59"/>
      <c r="G89" s="59" t="s">
        <v>308</v>
      </c>
      <c r="H89" s="291"/>
      <c r="I89" s="187" t="s">
        <v>76</v>
      </c>
      <c r="J89" s="496" t="s">
        <v>77</v>
      </c>
      <c r="K89" s="497"/>
      <c r="L89" s="192">
        <v>146000</v>
      </c>
      <c r="M89" s="294" t="s">
        <v>4</v>
      </c>
      <c r="N89" s="302" t="s">
        <v>4</v>
      </c>
      <c r="O89" s="309"/>
      <c r="P89" s="16"/>
    </row>
    <row r="90" spans="1:16" ht="13.15" customHeight="1">
      <c r="A90" s="78"/>
      <c r="B90" s="79"/>
      <c r="C90" s="79"/>
      <c r="D90" s="79"/>
      <c r="E90" s="79"/>
      <c r="F90" s="79"/>
      <c r="G90" s="79"/>
      <c r="H90" s="79"/>
      <c r="I90" s="18" t="s">
        <v>174</v>
      </c>
      <c r="J90" s="18"/>
      <c r="K90" s="18"/>
      <c r="L90" s="18"/>
      <c r="M90" s="19"/>
      <c r="N90" s="20"/>
      <c r="O90" s="21"/>
      <c r="P90" s="22"/>
    </row>
    <row r="91" spans="1:16" ht="12" customHeight="1">
      <c r="A91" s="334"/>
      <c r="B91" s="335"/>
      <c r="C91" s="335"/>
      <c r="D91" s="335"/>
      <c r="E91" s="335"/>
      <c r="F91" s="335"/>
      <c r="G91" s="335"/>
      <c r="H91" s="336" t="s">
        <v>176</v>
      </c>
      <c r="I91" s="337" t="s">
        <v>176</v>
      </c>
      <c r="J91" s="338" t="s">
        <v>18</v>
      </c>
      <c r="K91" s="339"/>
      <c r="L91" s="340">
        <f>L92</f>
        <v>0</v>
      </c>
      <c r="M91" s="341">
        <f>M92</f>
        <v>0</v>
      </c>
      <c r="N91" s="342">
        <f>N92</f>
        <v>0</v>
      </c>
      <c r="O91" s="416">
        <v>0</v>
      </c>
      <c r="P91" s="417">
        <v>0</v>
      </c>
    </row>
    <row r="92" spans="1:16">
      <c r="A92" s="76"/>
      <c r="B92" s="59"/>
      <c r="C92" s="59"/>
      <c r="D92" s="59"/>
      <c r="E92" s="59"/>
      <c r="F92" s="59"/>
      <c r="G92" s="59"/>
      <c r="H92" s="291"/>
      <c r="I92" s="188" t="s">
        <v>78</v>
      </c>
      <c r="J92" s="13" t="s">
        <v>79</v>
      </c>
      <c r="K92" s="122"/>
      <c r="L92" s="303">
        <f>L93</f>
        <v>0</v>
      </c>
      <c r="M92" s="295">
        <v>0</v>
      </c>
      <c r="N92" s="304">
        <v>0</v>
      </c>
      <c r="O92" s="418">
        <v>0</v>
      </c>
      <c r="P92" s="419">
        <v>0</v>
      </c>
    </row>
    <row r="93" spans="1:16">
      <c r="A93" s="76"/>
      <c r="B93" s="59"/>
      <c r="C93" s="59"/>
      <c r="D93" s="59"/>
      <c r="E93" s="59"/>
      <c r="F93" s="59"/>
      <c r="G93" s="59"/>
      <c r="H93" s="291" t="s">
        <v>176</v>
      </c>
      <c r="I93" s="188" t="s">
        <v>80</v>
      </c>
      <c r="J93" s="13" t="s">
        <v>81</v>
      </c>
      <c r="K93" s="122"/>
      <c r="L93" s="303"/>
      <c r="M93" s="295"/>
      <c r="N93" s="305"/>
      <c r="O93" s="310"/>
      <c r="P93" s="311"/>
    </row>
    <row r="94" spans="1:16" ht="12" customHeight="1">
      <c r="A94" s="325"/>
      <c r="B94" s="326"/>
      <c r="C94" s="326"/>
      <c r="D94" s="326"/>
      <c r="E94" s="326"/>
      <c r="F94" s="326"/>
      <c r="G94" s="326"/>
      <c r="H94" s="327" t="s">
        <v>176</v>
      </c>
      <c r="I94" s="88">
        <v>5</v>
      </c>
      <c r="J94" s="317" t="s">
        <v>19</v>
      </c>
      <c r="K94" s="290"/>
      <c r="L94" s="331">
        <f>L95</f>
        <v>0</v>
      </c>
      <c r="M94" s="332">
        <f>M95</f>
        <v>0</v>
      </c>
      <c r="N94" s="333">
        <f>N95</f>
        <v>0</v>
      </c>
      <c r="O94" s="420">
        <v>0</v>
      </c>
      <c r="P94" s="421">
        <v>0</v>
      </c>
    </row>
    <row r="95" spans="1:16">
      <c r="A95" s="120"/>
      <c r="B95" s="121"/>
      <c r="C95" s="121"/>
      <c r="D95" s="121"/>
      <c r="E95" s="121"/>
      <c r="F95" s="121"/>
      <c r="G95" s="121"/>
      <c r="H95" s="345"/>
      <c r="I95" s="476" t="s">
        <v>82</v>
      </c>
      <c r="J95" s="352" t="s">
        <v>83</v>
      </c>
      <c r="K95" s="113"/>
      <c r="L95" s="477">
        <f>L96</f>
        <v>0</v>
      </c>
      <c r="M95" s="478">
        <v>0</v>
      </c>
      <c r="N95" s="479">
        <v>0</v>
      </c>
      <c r="O95" s="412">
        <v>0</v>
      </c>
      <c r="P95" s="413">
        <v>0</v>
      </c>
    </row>
    <row r="96" spans="1:16">
      <c r="A96" s="123"/>
      <c r="B96" s="77"/>
      <c r="C96" s="77"/>
      <c r="D96" s="77"/>
      <c r="E96" s="77"/>
      <c r="F96" s="77"/>
      <c r="G96" s="77"/>
      <c r="H96" s="292" t="s">
        <v>176</v>
      </c>
      <c r="I96" s="246" t="s">
        <v>84</v>
      </c>
      <c r="J96" s="296" t="s">
        <v>85</v>
      </c>
      <c r="K96" s="110"/>
      <c r="L96" s="480"/>
      <c r="M96" s="481"/>
      <c r="N96" s="482"/>
      <c r="O96" s="312"/>
      <c r="P96" s="313"/>
    </row>
    <row r="97" spans="1:16">
      <c r="A97" s="78"/>
      <c r="B97" s="79"/>
      <c r="C97" s="79"/>
      <c r="D97" s="79"/>
      <c r="E97" s="79"/>
      <c r="F97" s="79"/>
      <c r="G97" s="79"/>
      <c r="H97" s="79"/>
      <c r="I97" s="18" t="s">
        <v>173</v>
      </c>
      <c r="J97" s="18"/>
      <c r="K97" s="18"/>
      <c r="L97" s="18"/>
      <c r="M97" s="19"/>
      <c r="N97" s="21"/>
      <c r="O97" s="21"/>
      <c r="P97" s="22"/>
    </row>
    <row r="98" spans="1:16">
      <c r="A98" s="334"/>
      <c r="B98" s="335"/>
      <c r="C98" s="335"/>
      <c r="D98" s="335"/>
      <c r="E98" s="335"/>
      <c r="F98" s="335"/>
      <c r="G98" s="335"/>
      <c r="H98" s="336"/>
      <c r="I98" s="337">
        <v>9</v>
      </c>
      <c r="J98" s="338" t="s">
        <v>21</v>
      </c>
      <c r="K98" s="339"/>
      <c r="L98" s="451">
        <f>L99</f>
        <v>209811</v>
      </c>
      <c r="M98" s="452">
        <v>0</v>
      </c>
      <c r="N98" s="453">
        <f>M98*1.01</f>
        <v>0</v>
      </c>
      <c r="O98" s="416">
        <v>0</v>
      </c>
      <c r="P98" s="417">
        <v>0</v>
      </c>
    </row>
    <row r="99" spans="1:16">
      <c r="A99" s="76"/>
      <c r="B99" s="59"/>
      <c r="C99" s="59"/>
      <c r="D99" s="59"/>
      <c r="E99" s="59"/>
      <c r="F99" s="59"/>
      <c r="G99" s="59"/>
      <c r="H99" s="291"/>
      <c r="I99" s="187">
        <v>92</v>
      </c>
      <c r="J99" s="13" t="s">
        <v>86</v>
      </c>
      <c r="K99" s="122"/>
      <c r="L99" s="142">
        <v>209811</v>
      </c>
      <c r="M99" s="294">
        <v>0</v>
      </c>
      <c r="N99" s="454">
        <v>0</v>
      </c>
      <c r="O99" s="418">
        <v>0</v>
      </c>
      <c r="P99" s="419">
        <v>0</v>
      </c>
    </row>
    <row r="100" spans="1:16">
      <c r="A100" s="123"/>
      <c r="B100" s="77"/>
      <c r="C100" s="77"/>
      <c r="D100" s="77"/>
      <c r="E100" s="77"/>
      <c r="F100" s="77"/>
      <c r="G100" s="77"/>
      <c r="H100" s="292"/>
      <c r="I100" s="111">
        <v>922</v>
      </c>
      <c r="J100" s="296" t="s">
        <v>87</v>
      </c>
      <c r="K100" s="110"/>
      <c r="L100" s="144">
        <v>209811</v>
      </c>
      <c r="M100" s="306"/>
      <c r="N100" s="307"/>
      <c r="O100" s="312"/>
      <c r="P100" s="313"/>
    </row>
    <row r="101" spans="1:16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4"/>
      <c r="M101" s="27"/>
      <c r="N101" s="28"/>
      <c r="O101" s="28"/>
      <c r="P101" s="28"/>
    </row>
    <row r="102" spans="1:16">
      <c r="A102" s="494" t="s">
        <v>168</v>
      </c>
      <c r="B102" s="494"/>
      <c r="C102" s="494"/>
      <c r="D102" s="494"/>
      <c r="E102" s="494"/>
      <c r="F102" s="494"/>
      <c r="G102" s="494"/>
      <c r="H102" s="494"/>
      <c r="I102" s="494"/>
      <c r="J102" s="494"/>
      <c r="K102" s="494"/>
      <c r="L102" s="494"/>
      <c r="M102" s="494"/>
      <c r="N102" s="494"/>
      <c r="O102" s="494"/>
      <c r="P102" s="494"/>
    </row>
    <row r="103" spans="1:16">
      <c r="A103" s="493" t="s">
        <v>440</v>
      </c>
      <c r="B103" s="493"/>
      <c r="C103" s="493"/>
      <c r="D103" s="493"/>
      <c r="E103" s="493"/>
      <c r="F103" s="493"/>
      <c r="G103" s="493"/>
      <c r="H103" s="493"/>
      <c r="I103" s="493"/>
      <c r="J103" s="493"/>
      <c r="K103" s="493"/>
      <c r="L103" s="493"/>
      <c r="M103" s="493"/>
      <c r="N103" s="493"/>
      <c r="O103" s="493"/>
      <c r="P103" s="493"/>
    </row>
    <row r="104" spans="1:16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4"/>
      <c r="M104" s="27"/>
      <c r="N104" s="28"/>
      <c r="O104" s="28"/>
      <c r="P104" s="28"/>
    </row>
    <row r="105" spans="1:16">
      <c r="A105" s="27"/>
      <c r="B105" s="27"/>
      <c r="C105" s="27"/>
      <c r="D105" s="27"/>
      <c r="E105" s="27"/>
      <c r="F105" s="27"/>
      <c r="G105" s="27"/>
      <c r="H105" s="27"/>
      <c r="I105" s="53"/>
      <c r="J105" s="53"/>
      <c r="K105" s="53"/>
      <c r="L105" s="53"/>
      <c r="M105" s="27"/>
      <c r="N105" s="28"/>
      <c r="O105" s="28"/>
      <c r="P105" s="28"/>
    </row>
    <row r="106" spans="1:16">
      <c r="A106" s="27"/>
      <c r="B106" s="27"/>
      <c r="C106" s="27"/>
      <c r="D106" s="27"/>
      <c r="E106" s="27"/>
      <c r="F106" s="27"/>
      <c r="G106" s="27"/>
      <c r="H106" s="27"/>
      <c r="I106" s="53"/>
      <c r="J106" s="55" t="s">
        <v>5</v>
      </c>
      <c r="K106" s="56"/>
      <c r="L106" s="53"/>
      <c r="M106" s="27"/>
      <c r="N106" s="28"/>
      <c r="O106" s="28"/>
      <c r="P106" s="28"/>
    </row>
    <row r="107" spans="1:16">
      <c r="A107" s="27"/>
      <c r="B107" s="27"/>
      <c r="C107" s="27"/>
      <c r="D107" s="27"/>
      <c r="E107" s="27"/>
      <c r="F107" s="27"/>
      <c r="G107" s="27"/>
      <c r="H107" s="27"/>
      <c r="I107" s="57">
        <v>1</v>
      </c>
      <c r="J107" s="58" t="s">
        <v>88</v>
      </c>
      <c r="K107" s="58"/>
      <c r="L107" s="53"/>
      <c r="M107" s="27"/>
      <c r="N107" s="28"/>
      <c r="O107" s="28"/>
      <c r="P107" s="28"/>
    </row>
    <row r="108" spans="1:16">
      <c r="A108" s="27"/>
      <c r="B108" s="27"/>
      <c r="C108" s="27"/>
      <c r="D108" s="27"/>
      <c r="E108" s="27"/>
      <c r="F108" s="27"/>
      <c r="G108" s="27"/>
      <c r="H108" s="27"/>
      <c r="I108" s="57" t="s">
        <v>305</v>
      </c>
      <c r="J108" s="58" t="s">
        <v>309</v>
      </c>
      <c r="K108" s="58"/>
      <c r="L108" s="53"/>
      <c r="M108" s="27"/>
      <c r="N108" s="28"/>
      <c r="O108" s="28"/>
      <c r="P108" s="28"/>
    </row>
    <row r="109" spans="1:16">
      <c r="A109" s="27"/>
      <c r="B109" s="27"/>
      <c r="C109" s="27"/>
      <c r="D109" s="27"/>
      <c r="E109" s="27"/>
      <c r="F109" s="27"/>
      <c r="G109" s="27"/>
      <c r="H109" s="27"/>
      <c r="I109" s="57" t="s">
        <v>6</v>
      </c>
      <c r="J109" s="58" t="s">
        <v>89</v>
      </c>
      <c r="K109" s="58"/>
      <c r="L109" s="53"/>
      <c r="M109" s="27"/>
      <c r="N109" s="28"/>
      <c r="O109" s="28"/>
      <c r="P109" s="28"/>
    </row>
    <row r="110" spans="1:16">
      <c r="A110" s="27"/>
      <c r="B110" s="27"/>
      <c r="C110" s="27"/>
      <c r="D110" s="27"/>
      <c r="E110" s="27"/>
      <c r="F110" s="27"/>
      <c r="G110" s="27"/>
      <c r="H110" s="27"/>
      <c r="I110" s="57" t="s">
        <v>15</v>
      </c>
      <c r="J110" s="58" t="s">
        <v>90</v>
      </c>
      <c r="K110" s="58"/>
      <c r="L110" s="53"/>
      <c r="M110" s="27"/>
      <c r="N110" s="28"/>
      <c r="O110" s="28"/>
      <c r="P110" s="28"/>
    </row>
    <row r="111" spans="1:16">
      <c r="A111" s="27"/>
      <c r="B111" s="27"/>
      <c r="C111" s="27"/>
      <c r="D111" s="27"/>
      <c r="E111" s="27"/>
      <c r="F111" s="27"/>
      <c r="G111" s="27"/>
      <c r="H111" s="27"/>
      <c r="I111" s="57" t="s">
        <v>306</v>
      </c>
      <c r="J111" s="58" t="s">
        <v>91</v>
      </c>
      <c r="K111" s="58"/>
      <c r="L111" s="53"/>
      <c r="M111" s="27"/>
      <c r="N111" s="28"/>
      <c r="O111" s="28"/>
      <c r="P111" s="28"/>
    </row>
    <row r="112" spans="1:16">
      <c r="A112" s="27"/>
      <c r="B112" s="27"/>
      <c r="C112" s="27"/>
      <c r="D112" s="27"/>
      <c r="E112" s="27"/>
      <c r="F112" s="27"/>
      <c r="G112" s="27"/>
      <c r="H112" s="27"/>
      <c r="I112" s="57" t="s">
        <v>307</v>
      </c>
      <c r="J112" s="58" t="s">
        <v>92</v>
      </c>
      <c r="K112" s="58"/>
      <c r="L112" s="53"/>
      <c r="M112" s="27"/>
      <c r="N112" s="28"/>
      <c r="O112" s="28"/>
      <c r="P112" s="28"/>
    </row>
    <row r="113" spans="1:16">
      <c r="A113" s="27"/>
      <c r="B113" s="27"/>
      <c r="C113" s="27"/>
      <c r="D113" s="27"/>
      <c r="E113" s="27"/>
      <c r="F113" s="27"/>
      <c r="G113" s="27"/>
      <c r="H113" s="27"/>
      <c r="I113" s="57" t="s">
        <v>308</v>
      </c>
      <c r="J113" s="58" t="s">
        <v>310</v>
      </c>
      <c r="K113" s="58"/>
      <c r="L113" s="53"/>
      <c r="M113" s="27"/>
      <c r="N113" s="28"/>
      <c r="O113" s="28"/>
      <c r="P113" s="28"/>
    </row>
    <row r="114" spans="1:16">
      <c r="A114" s="27"/>
      <c r="B114" s="27"/>
      <c r="C114" s="27"/>
      <c r="D114" s="27"/>
      <c r="E114" s="27"/>
      <c r="F114" s="27"/>
      <c r="G114" s="27"/>
      <c r="H114" s="27"/>
      <c r="I114" s="57" t="s">
        <v>176</v>
      </c>
      <c r="J114" s="58" t="s">
        <v>311</v>
      </c>
      <c r="K114" s="58"/>
      <c r="L114" s="53"/>
      <c r="M114" s="27"/>
      <c r="N114" s="28"/>
      <c r="O114" s="28"/>
      <c r="P114" s="28"/>
    </row>
    <row r="115" spans="1:16">
      <c r="A115" s="1"/>
      <c r="B115" s="1"/>
      <c r="C115" s="1"/>
      <c r="D115" s="1"/>
      <c r="E115" s="1"/>
      <c r="F115" s="1"/>
      <c r="G115" s="1"/>
      <c r="H115" s="1"/>
      <c r="I115" s="57"/>
      <c r="J115" s="2"/>
      <c r="K115" s="2"/>
      <c r="L115" s="1"/>
      <c r="M115" s="1"/>
    </row>
  </sheetData>
  <mergeCells count="22">
    <mergeCell ref="A103:P103"/>
    <mergeCell ref="A2:P2"/>
    <mergeCell ref="A3:K3"/>
    <mergeCell ref="A8:P8"/>
    <mergeCell ref="A10:P10"/>
    <mergeCell ref="A4:P4"/>
    <mergeCell ref="A5:P5"/>
    <mergeCell ref="A7:P7"/>
    <mergeCell ref="J53:K53"/>
    <mergeCell ref="J55:K55"/>
    <mergeCell ref="J56:K56"/>
    <mergeCell ref="J83:K83"/>
    <mergeCell ref="J89:K89"/>
    <mergeCell ref="J38:K38"/>
    <mergeCell ref="A1:P1"/>
    <mergeCell ref="A102:P102"/>
    <mergeCell ref="A33:P33"/>
    <mergeCell ref="J65:K65"/>
    <mergeCell ref="J77:K77"/>
    <mergeCell ref="J78:K78"/>
    <mergeCell ref="I12:I13"/>
    <mergeCell ref="A36:H3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1"/>
  <sheetViews>
    <sheetView topLeftCell="A202" zoomScaleNormal="100" workbookViewId="0">
      <selection activeCell="N224" sqref="N224"/>
    </sheetView>
  </sheetViews>
  <sheetFormatPr defaultRowHeight="15"/>
  <cols>
    <col min="1" max="1" width="12.5703125" customWidth="1"/>
    <col min="2" max="9" width="1.85546875" customWidth="1"/>
    <col min="10" max="10" width="8" customWidth="1"/>
    <col min="11" max="11" width="8.5703125" customWidth="1"/>
    <col min="13" max="13" width="34.28515625" customWidth="1"/>
    <col min="14" max="16" width="10.7109375" customWidth="1"/>
    <col min="17" max="18" width="5.7109375" customWidth="1"/>
  </cols>
  <sheetData>
    <row r="1" spans="1:18" ht="15.75">
      <c r="A1" s="532" t="s">
        <v>166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</row>
    <row r="2" spans="1:18" ht="15.75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5"/>
      <c r="N2" s="1"/>
      <c r="O2" s="1"/>
    </row>
    <row r="3" spans="1:18">
      <c r="A3" s="533" t="s">
        <v>165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</row>
    <row r="4" spans="1:18">
      <c r="A4" s="531" t="s">
        <v>183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</row>
    <row r="5" spans="1: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</row>
    <row r="6" spans="1:18">
      <c r="A6" s="89" t="s">
        <v>93</v>
      </c>
      <c r="B6" s="64"/>
      <c r="C6" s="65" t="s">
        <v>93</v>
      </c>
      <c r="D6" s="65"/>
      <c r="E6" s="65"/>
      <c r="F6" s="65"/>
      <c r="G6" s="65"/>
      <c r="H6" s="65"/>
      <c r="I6" s="92"/>
      <c r="J6" s="89" t="s">
        <v>94</v>
      </c>
      <c r="K6" s="65" t="s">
        <v>96</v>
      </c>
      <c r="L6" s="65"/>
      <c r="M6" s="92"/>
      <c r="N6" s="66" t="s">
        <v>2</v>
      </c>
      <c r="O6" s="66" t="s">
        <v>134</v>
      </c>
      <c r="P6" s="66" t="s">
        <v>134</v>
      </c>
      <c r="Q6" s="262" t="s">
        <v>3</v>
      </c>
      <c r="R6" s="205" t="s">
        <v>3</v>
      </c>
    </row>
    <row r="7" spans="1:18">
      <c r="A7" s="90" t="s">
        <v>95</v>
      </c>
      <c r="B7" s="67"/>
      <c r="C7" s="68"/>
      <c r="D7" s="68"/>
      <c r="E7" s="68"/>
      <c r="F7" s="68"/>
      <c r="G7" s="68"/>
      <c r="H7" s="68"/>
      <c r="I7" s="93"/>
      <c r="J7" s="90"/>
      <c r="K7" s="68"/>
      <c r="L7" s="68"/>
      <c r="M7" s="93"/>
      <c r="N7" s="69" t="s">
        <v>135</v>
      </c>
      <c r="O7" s="69" t="s">
        <v>189</v>
      </c>
      <c r="P7" s="69" t="s">
        <v>171</v>
      </c>
      <c r="Q7" s="263" t="s">
        <v>137</v>
      </c>
      <c r="R7" s="206" t="s">
        <v>172</v>
      </c>
    </row>
    <row r="8" spans="1:18">
      <c r="A8" s="90" t="s">
        <v>313</v>
      </c>
      <c r="B8" s="67"/>
      <c r="C8" s="68"/>
      <c r="D8" s="68"/>
      <c r="E8" s="68"/>
      <c r="F8" s="68"/>
      <c r="G8" s="68"/>
      <c r="H8" s="68"/>
      <c r="I8" s="93"/>
      <c r="J8" s="90"/>
      <c r="K8" s="68"/>
      <c r="L8" s="191" t="s">
        <v>190</v>
      </c>
      <c r="M8" s="94"/>
      <c r="N8" s="70"/>
      <c r="O8" s="259" t="s">
        <v>4</v>
      </c>
      <c r="P8" s="71"/>
      <c r="Q8" s="264"/>
      <c r="R8" s="207"/>
    </row>
    <row r="9" spans="1:18">
      <c r="A9" s="91" t="s">
        <v>316</v>
      </c>
      <c r="B9" s="67"/>
      <c r="C9" s="68" t="s">
        <v>314</v>
      </c>
      <c r="D9" s="68"/>
      <c r="E9" s="68"/>
      <c r="F9" s="68"/>
      <c r="G9" s="68"/>
      <c r="H9" s="68"/>
      <c r="I9" s="93"/>
      <c r="J9" s="91" t="s">
        <v>317</v>
      </c>
      <c r="K9" s="268" t="s">
        <v>97</v>
      </c>
      <c r="L9" s="269"/>
      <c r="M9" s="270"/>
      <c r="N9" s="72" t="s">
        <v>4</v>
      </c>
      <c r="O9" s="72" t="s">
        <v>4</v>
      </c>
      <c r="P9" s="73"/>
      <c r="Q9" s="265"/>
      <c r="R9" s="208"/>
    </row>
    <row r="10" spans="1:18">
      <c r="A10" s="95"/>
      <c r="B10" s="96">
        <v>1</v>
      </c>
      <c r="C10" s="80">
        <v>2</v>
      </c>
      <c r="D10" s="80">
        <v>3</v>
      </c>
      <c r="E10" s="80">
        <v>4</v>
      </c>
      <c r="F10" s="80">
        <v>5</v>
      </c>
      <c r="G10" s="80">
        <v>6</v>
      </c>
      <c r="H10" s="80">
        <v>7</v>
      </c>
      <c r="I10" s="182" t="s">
        <v>176</v>
      </c>
      <c r="J10" s="267"/>
      <c r="K10" s="266" t="s">
        <v>98</v>
      </c>
      <c r="L10" s="266"/>
      <c r="M10" s="266"/>
      <c r="N10" s="257">
        <f>N11+N44</f>
        <v>12238300</v>
      </c>
      <c r="O10" s="391">
        <f>O11+O44</f>
        <v>12483066</v>
      </c>
      <c r="P10" s="258">
        <f>P11+P44</f>
        <v>12607896.66</v>
      </c>
      <c r="Q10" s="260">
        <f>O10/N10*100</f>
        <v>102</v>
      </c>
      <c r="R10" s="261">
        <f>P10/O10*100</f>
        <v>101</v>
      </c>
    </row>
    <row r="11" spans="1:18">
      <c r="A11" s="129"/>
      <c r="B11" s="130"/>
      <c r="C11" s="131"/>
      <c r="D11" s="131"/>
      <c r="E11" s="131"/>
      <c r="F11" s="131"/>
      <c r="G11" s="131"/>
      <c r="H11" s="131"/>
      <c r="I11" s="133"/>
      <c r="J11" s="129"/>
      <c r="K11" s="132" t="s">
        <v>213</v>
      </c>
      <c r="L11" s="132"/>
      <c r="M11" s="132"/>
      <c r="N11" s="164">
        <f>SUM(N12)</f>
        <v>735000</v>
      </c>
      <c r="O11" s="392">
        <f t="shared" ref="O11:O13" si="0">N11*1.01</f>
        <v>742350</v>
      </c>
      <c r="P11" s="209">
        <f>O11*1.01</f>
        <v>749773.5</v>
      </c>
      <c r="Q11" s="194">
        <f>O11/N11*100</f>
        <v>101</v>
      </c>
      <c r="R11" s="195">
        <f>P11/O11*100</f>
        <v>101</v>
      </c>
    </row>
    <row r="12" spans="1:18">
      <c r="A12" s="179"/>
      <c r="B12" s="185"/>
      <c r="C12" s="134"/>
      <c r="D12" s="134"/>
      <c r="E12" s="134"/>
      <c r="F12" s="134"/>
      <c r="G12" s="134"/>
      <c r="H12" s="134"/>
      <c r="I12" s="136"/>
      <c r="J12" s="179"/>
      <c r="K12" s="135" t="s">
        <v>214</v>
      </c>
      <c r="L12" s="135"/>
      <c r="M12" s="135"/>
      <c r="N12" s="196">
        <f>SUM(N13)</f>
        <v>735000</v>
      </c>
      <c r="O12" s="394">
        <f t="shared" si="0"/>
        <v>742350</v>
      </c>
      <c r="P12" s="210">
        <f>O12*1.01</f>
        <v>749773.5</v>
      </c>
      <c r="Q12" s="197">
        <f t="shared" ref="Q12:Q39" si="1">O12/N12*100</f>
        <v>101</v>
      </c>
      <c r="R12" s="167">
        <f t="shared" ref="R12:R39" si="2">P12/O12*100</f>
        <v>101</v>
      </c>
    </row>
    <row r="13" spans="1:18">
      <c r="A13" s="100"/>
      <c r="B13" s="101"/>
      <c r="C13" s="82"/>
      <c r="D13" s="82"/>
      <c r="E13" s="82"/>
      <c r="F13" s="82"/>
      <c r="G13" s="82"/>
      <c r="H13" s="82"/>
      <c r="I13" s="102"/>
      <c r="J13" s="189" t="s">
        <v>8</v>
      </c>
      <c r="K13" s="75" t="s">
        <v>197</v>
      </c>
      <c r="L13" s="75"/>
      <c r="M13" s="75"/>
      <c r="N13" s="168">
        <f>N14+N26+N31+N39</f>
        <v>735000</v>
      </c>
      <c r="O13" s="239">
        <f t="shared" si="0"/>
        <v>742350</v>
      </c>
      <c r="P13" s="235">
        <f t="shared" ref="P13" si="3">O13*1.01</f>
        <v>749773.5</v>
      </c>
      <c r="Q13" s="198">
        <f t="shared" si="1"/>
        <v>101</v>
      </c>
      <c r="R13" s="170">
        <f t="shared" si="2"/>
        <v>101</v>
      </c>
    </row>
    <row r="14" spans="1:18">
      <c r="A14" s="520" t="s">
        <v>223</v>
      </c>
      <c r="B14" s="535" t="s">
        <v>102</v>
      </c>
      <c r="C14" s="518"/>
      <c r="D14" s="518" t="s">
        <v>6</v>
      </c>
      <c r="E14" s="518" t="s">
        <v>15</v>
      </c>
      <c r="F14" s="518"/>
      <c r="G14" s="518" t="s">
        <v>307</v>
      </c>
      <c r="H14" s="518" t="s">
        <v>308</v>
      </c>
      <c r="I14" s="183"/>
      <c r="J14" s="520"/>
      <c r="K14" s="107" t="s">
        <v>100</v>
      </c>
      <c r="L14" s="107"/>
      <c r="M14" s="107"/>
      <c r="N14" s="522">
        <f>N16+N20</f>
        <v>460000</v>
      </c>
      <c r="O14" s="524">
        <f>N14*1.01</f>
        <v>464600</v>
      </c>
      <c r="P14" s="526">
        <f>O14*1.01</f>
        <v>469246</v>
      </c>
      <c r="Q14" s="511">
        <f>O14/N14*100</f>
        <v>101</v>
      </c>
      <c r="R14" s="514">
        <f>P14/O14*100</f>
        <v>101</v>
      </c>
    </row>
    <row r="15" spans="1:18">
      <c r="A15" s="521"/>
      <c r="B15" s="536"/>
      <c r="C15" s="519"/>
      <c r="D15" s="519"/>
      <c r="E15" s="519"/>
      <c r="F15" s="519"/>
      <c r="G15" s="519"/>
      <c r="H15" s="519"/>
      <c r="I15" s="199"/>
      <c r="J15" s="521"/>
      <c r="K15" s="108" t="s">
        <v>101</v>
      </c>
      <c r="L15" s="108"/>
      <c r="M15" s="108"/>
      <c r="N15" s="523"/>
      <c r="O15" s="525"/>
      <c r="P15" s="527"/>
      <c r="Q15" s="512"/>
      <c r="R15" s="515"/>
    </row>
    <row r="16" spans="1:18">
      <c r="A16" s="97" t="s">
        <v>224</v>
      </c>
      <c r="B16" s="119" t="s">
        <v>102</v>
      </c>
      <c r="C16" s="112"/>
      <c r="D16" s="112" t="s">
        <v>6</v>
      </c>
      <c r="E16" s="112" t="s">
        <v>15</v>
      </c>
      <c r="F16" s="112"/>
      <c r="G16" s="112"/>
      <c r="H16" s="112"/>
      <c r="I16" s="99"/>
      <c r="J16" s="97" t="s">
        <v>99</v>
      </c>
      <c r="K16" s="98" t="s">
        <v>210</v>
      </c>
      <c r="L16" s="98"/>
      <c r="M16" s="98"/>
      <c r="N16" s="175">
        <f>SUM(N17)</f>
        <v>350000</v>
      </c>
      <c r="O16" s="176">
        <f t="shared" ref="O16:P16" si="4">N16*1.01</f>
        <v>353500</v>
      </c>
      <c r="P16" s="211">
        <f t="shared" si="4"/>
        <v>357035</v>
      </c>
      <c r="Q16" s="177">
        <f t="shared" si="1"/>
        <v>101</v>
      </c>
      <c r="R16" s="178">
        <f t="shared" si="2"/>
        <v>101</v>
      </c>
    </row>
    <row r="17" spans="1:18">
      <c r="A17" s="117" t="s">
        <v>224</v>
      </c>
      <c r="B17" s="120"/>
      <c r="C17" s="121"/>
      <c r="D17" s="121"/>
      <c r="E17" s="121"/>
      <c r="F17" s="121"/>
      <c r="G17" s="121"/>
      <c r="H17" s="121"/>
      <c r="I17" s="113"/>
      <c r="J17" s="187" t="s">
        <v>99</v>
      </c>
      <c r="K17" s="14">
        <v>3</v>
      </c>
      <c r="L17" s="14" t="s">
        <v>14</v>
      </c>
      <c r="M17" s="14"/>
      <c r="N17" s="192">
        <f>N18</f>
        <v>350000</v>
      </c>
      <c r="O17" s="125">
        <f>N17*1.01</f>
        <v>353500</v>
      </c>
      <c r="P17" s="212">
        <f t="shared" ref="P17" si="5">O17*1.01</f>
        <v>357035</v>
      </c>
      <c r="Q17" s="127">
        <f t="shared" si="1"/>
        <v>101</v>
      </c>
      <c r="R17" s="152">
        <f t="shared" si="2"/>
        <v>101</v>
      </c>
    </row>
    <row r="18" spans="1:18">
      <c r="A18" s="117" t="s">
        <v>224</v>
      </c>
      <c r="B18" s="76"/>
      <c r="C18" s="59"/>
      <c r="D18" s="59"/>
      <c r="E18" s="59"/>
      <c r="F18" s="59"/>
      <c r="G18" s="59"/>
      <c r="H18" s="59"/>
      <c r="I18" s="122"/>
      <c r="J18" s="187" t="s">
        <v>99</v>
      </c>
      <c r="K18" s="14">
        <v>32</v>
      </c>
      <c r="L18" s="14" t="s">
        <v>58</v>
      </c>
      <c r="M18" s="14"/>
      <c r="N18" s="142">
        <f>N19</f>
        <v>350000</v>
      </c>
      <c r="O18" s="125">
        <f>N18*1.01</f>
        <v>353500</v>
      </c>
      <c r="P18" s="212">
        <f>O18*1.01</f>
        <v>357035</v>
      </c>
      <c r="Q18" s="127">
        <f t="shared" si="1"/>
        <v>101</v>
      </c>
      <c r="R18" s="152">
        <f t="shared" si="2"/>
        <v>101</v>
      </c>
    </row>
    <row r="19" spans="1:18">
      <c r="A19" s="117" t="s">
        <v>224</v>
      </c>
      <c r="B19" s="76" t="s">
        <v>102</v>
      </c>
      <c r="C19" s="59"/>
      <c r="D19" s="59" t="s">
        <v>6</v>
      </c>
      <c r="E19" s="59" t="s">
        <v>15</v>
      </c>
      <c r="F19" s="59"/>
      <c r="G19" s="59"/>
      <c r="H19" s="59"/>
      <c r="I19" s="122"/>
      <c r="J19" s="187" t="s">
        <v>99</v>
      </c>
      <c r="K19" s="14">
        <v>329</v>
      </c>
      <c r="L19" s="14" t="s">
        <v>62</v>
      </c>
      <c r="M19" s="14"/>
      <c r="N19" s="192">
        <v>350000</v>
      </c>
      <c r="O19" s="125"/>
      <c r="P19" s="212"/>
      <c r="Q19" s="127"/>
      <c r="R19" s="152"/>
    </row>
    <row r="20" spans="1:18">
      <c r="A20" s="97" t="s">
        <v>225</v>
      </c>
      <c r="B20" s="119" t="s">
        <v>102</v>
      </c>
      <c r="C20" s="112"/>
      <c r="D20" s="112" t="s">
        <v>6</v>
      </c>
      <c r="E20" s="112"/>
      <c r="F20" s="112"/>
      <c r="G20" s="112" t="s">
        <v>307</v>
      </c>
      <c r="H20" s="112" t="s">
        <v>308</v>
      </c>
      <c r="I20" s="99"/>
      <c r="J20" s="97" t="s">
        <v>99</v>
      </c>
      <c r="K20" s="98" t="s">
        <v>211</v>
      </c>
      <c r="L20" s="98"/>
      <c r="M20" s="98"/>
      <c r="N20" s="175">
        <f>SUM(N21)</f>
        <v>110000</v>
      </c>
      <c r="O20" s="190">
        <f t="shared" ref="O20:P21" si="6">N20*1.01</f>
        <v>111100</v>
      </c>
      <c r="P20" s="211">
        <f t="shared" si="6"/>
        <v>112211</v>
      </c>
      <c r="Q20" s="177">
        <f t="shared" si="1"/>
        <v>101</v>
      </c>
      <c r="R20" s="178">
        <f t="shared" si="2"/>
        <v>101</v>
      </c>
    </row>
    <row r="21" spans="1:18">
      <c r="A21" s="117" t="s">
        <v>225</v>
      </c>
      <c r="B21" s="76"/>
      <c r="C21" s="59"/>
      <c r="D21" s="59"/>
      <c r="E21" s="59"/>
      <c r="F21" s="59"/>
      <c r="G21" s="59"/>
      <c r="H21" s="59"/>
      <c r="I21" s="122"/>
      <c r="J21" s="187" t="s">
        <v>99</v>
      </c>
      <c r="K21" s="14">
        <v>3</v>
      </c>
      <c r="L21" s="14" t="s">
        <v>14</v>
      </c>
      <c r="M21" s="14"/>
      <c r="N21" s="192">
        <f>SUM(N22)</f>
        <v>110000</v>
      </c>
      <c r="O21" s="125">
        <f>N21*1.01</f>
        <v>111100</v>
      </c>
      <c r="P21" s="212">
        <f t="shared" si="6"/>
        <v>112211</v>
      </c>
      <c r="Q21" s="127">
        <f t="shared" si="1"/>
        <v>101</v>
      </c>
      <c r="R21" s="152">
        <f t="shared" si="2"/>
        <v>101</v>
      </c>
    </row>
    <row r="22" spans="1:18">
      <c r="A22" s="117" t="s">
        <v>225</v>
      </c>
      <c r="B22" s="76"/>
      <c r="C22" s="59"/>
      <c r="D22" s="59"/>
      <c r="E22" s="59"/>
      <c r="F22" s="59"/>
      <c r="G22" s="59"/>
      <c r="H22" s="59"/>
      <c r="I22" s="122"/>
      <c r="J22" s="187" t="s">
        <v>99</v>
      </c>
      <c r="K22" s="14">
        <v>32</v>
      </c>
      <c r="L22" s="14" t="s">
        <v>58</v>
      </c>
      <c r="M22" s="14"/>
      <c r="N22" s="192">
        <f>SUM(N23:N25)</f>
        <v>110000</v>
      </c>
      <c r="O22" s="125">
        <f>N22*1.01</f>
        <v>111100</v>
      </c>
      <c r="P22" s="212">
        <f>O22*1.01</f>
        <v>112211</v>
      </c>
      <c r="Q22" s="127">
        <f t="shared" si="1"/>
        <v>101</v>
      </c>
      <c r="R22" s="152">
        <f t="shared" si="2"/>
        <v>101</v>
      </c>
    </row>
    <row r="23" spans="1:18">
      <c r="A23" s="117" t="s">
        <v>225</v>
      </c>
      <c r="B23" s="76" t="s">
        <v>102</v>
      </c>
      <c r="C23" s="59"/>
      <c r="D23" s="59" t="s">
        <v>6</v>
      </c>
      <c r="E23" s="59"/>
      <c r="F23" s="59"/>
      <c r="G23" s="59"/>
      <c r="H23" s="59"/>
      <c r="I23" s="122"/>
      <c r="J23" s="187" t="s">
        <v>99</v>
      </c>
      <c r="K23" s="387" t="s">
        <v>103</v>
      </c>
      <c r="L23" s="14" t="s">
        <v>104</v>
      </c>
      <c r="M23" s="14"/>
      <c r="N23" s="192">
        <v>10000</v>
      </c>
      <c r="O23" s="125"/>
      <c r="P23" s="212"/>
      <c r="Q23" s="127"/>
      <c r="R23" s="152"/>
    </row>
    <row r="24" spans="1:18">
      <c r="A24" s="117" t="s">
        <v>225</v>
      </c>
      <c r="B24" s="76" t="s">
        <v>102</v>
      </c>
      <c r="C24" s="59" t="s">
        <v>4</v>
      </c>
      <c r="D24" s="59" t="s">
        <v>6</v>
      </c>
      <c r="E24" s="59"/>
      <c r="F24" s="59"/>
      <c r="G24" s="59" t="s">
        <v>307</v>
      </c>
      <c r="H24" s="59" t="s">
        <v>308</v>
      </c>
      <c r="I24" s="122"/>
      <c r="J24" s="187" t="s">
        <v>99</v>
      </c>
      <c r="K24" s="387" t="s">
        <v>105</v>
      </c>
      <c r="L24" s="14" t="s">
        <v>61</v>
      </c>
      <c r="M24" s="14"/>
      <c r="N24" s="192">
        <v>50000</v>
      </c>
      <c r="O24" s="125"/>
      <c r="P24" s="212"/>
      <c r="Q24" s="127"/>
      <c r="R24" s="152"/>
    </row>
    <row r="25" spans="1:18">
      <c r="A25" s="117" t="s">
        <v>225</v>
      </c>
      <c r="B25" s="76" t="s">
        <v>102</v>
      </c>
      <c r="C25" s="59"/>
      <c r="D25" s="59" t="s">
        <v>6</v>
      </c>
      <c r="E25" s="59"/>
      <c r="F25" s="59"/>
      <c r="G25" s="59"/>
      <c r="H25" s="59"/>
      <c r="I25" s="122"/>
      <c r="J25" s="187" t="s">
        <v>99</v>
      </c>
      <c r="K25" s="387" t="s">
        <v>109</v>
      </c>
      <c r="L25" s="14" t="s">
        <v>62</v>
      </c>
      <c r="M25" s="14"/>
      <c r="N25" s="192">
        <v>50000</v>
      </c>
      <c r="O25" s="125"/>
      <c r="P25" s="212"/>
      <c r="Q25" s="127"/>
      <c r="R25" s="152"/>
    </row>
    <row r="26" spans="1:18">
      <c r="A26" s="118" t="s">
        <v>226</v>
      </c>
      <c r="B26" s="184" t="s">
        <v>102</v>
      </c>
      <c r="C26" s="104"/>
      <c r="D26" s="104"/>
      <c r="E26" s="104"/>
      <c r="F26" s="104"/>
      <c r="G26" s="104"/>
      <c r="H26" s="104"/>
      <c r="I26" s="106"/>
      <c r="J26" s="118"/>
      <c r="K26" s="105" t="s">
        <v>318</v>
      </c>
      <c r="L26" s="105"/>
      <c r="M26" s="105"/>
      <c r="N26" s="200">
        <f>N27</f>
        <v>15000</v>
      </c>
      <c r="O26" s="201">
        <f t="shared" ref="O26:P28" si="7">N26*1.01</f>
        <v>15150</v>
      </c>
      <c r="P26" s="213">
        <f t="shared" si="7"/>
        <v>15301.5</v>
      </c>
      <c r="Q26" s="202">
        <f t="shared" si="1"/>
        <v>101</v>
      </c>
      <c r="R26" s="174">
        <f t="shared" si="2"/>
        <v>101</v>
      </c>
    </row>
    <row r="27" spans="1:18">
      <c r="A27" s="97" t="s">
        <v>227</v>
      </c>
      <c r="B27" s="119" t="s">
        <v>102</v>
      </c>
      <c r="C27" s="112"/>
      <c r="D27" s="112"/>
      <c r="E27" s="112"/>
      <c r="F27" s="112"/>
      <c r="G27" s="112"/>
      <c r="H27" s="112"/>
      <c r="I27" s="99"/>
      <c r="J27" s="97" t="s">
        <v>99</v>
      </c>
      <c r="K27" s="98" t="s">
        <v>212</v>
      </c>
      <c r="L27" s="98" t="s">
        <v>106</v>
      </c>
      <c r="M27" s="98"/>
      <c r="N27" s="203">
        <f>N28</f>
        <v>15000</v>
      </c>
      <c r="O27" s="204">
        <f>N27*1.01</f>
        <v>15150</v>
      </c>
      <c r="P27" s="211">
        <f t="shared" si="7"/>
        <v>15301.5</v>
      </c>
      <c r="Q27" s="177">
        <f t="shared" si="1"/>
        <v>101</v>
      </c>
      <c r="R27" s="178">
        <f t="shared" si="2"/>
        <v>101</v>
      </c>
    </row>
    <row r="28" spans="1:18">
      <c r="A28" s="117" t="s">
        <v>227</v>
      </c>
      <c r="B28" s="76"/>
      <c r="C28" s="59"/>
      <c r="D28" s="59"/>
      <c r="E28" s="59"/>
      <c r="F28" s="59"/>
      <c r="G28" s="59"/>
      <c r="H28" s="59"/>
      <c r="I28" s="122"/>
      <c r="J28" s="187" t="s">
        <v>99</v>
      </c>
      <c r="K28" s="14">
        <v>3</v>
      </c>
      <c r="L28" s="14" t="s">
        <v>14</v>
      </c>
      <c r="M28" s="14"/>
      <c r="N28" s="142">
        <f>N29</f>
        <v>15000</v>
      </c>
      <c r="O28" s="128">
        <f>N28*1.01</f>
        <v>15150</v>
      </c>
      <c r="P28" s="212">
        <f t="shared" si="7"/>
        <v>15301.5</v>
      </c>
      <c r="Q28" s="127">
        <f t="shared" si="1"/>
        <v>101</v>
      </c>
      <c r="R28" s="152">
        <f t="shared" si="2"/>
        <v>101</v>
      </c>
    </row>
    <row r="29" spans="1:18">
      <c r="A29" s="117" t="s">
        <v>227</v>
      </c>
      <c r="B29" s="76"/>
      <c r="C29" s="59"/>
      <c r="D29" s="59"/>
      <c r="E29" s="59"/>
      <c r="F29" s="59"/>
      <c r="G29" s="59"/>
      <c r="H29" s="59"/>
      <c r="I29" s="122"/>
      <c r="J29" s="187" t="s">
        <v>99</v>
      </c>
      <c r="K29" s="14">
        <v>38</v>
      </c>
      <c r="L29" s="14" t="s">
        <v>67</v>
      </c>
      <c r="M29" s="14"/>
      <c r="N29" s="142">
        <f>N30</f>
        <v>15000</v>
      </c>
      <c r="O29" s="128">
        <f>N29*1.01</f>
        <v>15150</v>
      </c>
      <c r="P29" s="212">
        <f>O29*1.01</f>
        <v>15301.5</v>
      </c>
      <c r="Q29" s="127">
        <f t="shared" si="1"/>
        <v>101</v>
      </c>
      <c r="R29" s="152">
        <f t="shared" si="2"/>
        <v>101</v>
      </c>
    </row>
    <row r="30" spans="1:18">
      <c r="A30" s="117" t="s">
        <v>227</v>
      </c>
      <c r="B30" s="76" t="s">
        <v>102</v>
      </c>
      <c r="C30" s="59"/>
      <c r="D30" s="59"/>
      <c r="E30" s="59"/>
      <c r="F30" s="59"/>
      <c r="G30" s="59"/>
      <c r="H30" s="59"/>
      <c r="I30" s="122"/>
      <c r="J30" s="187" t="s">
        <v>99</v>
      </c>
      <c r="K30" s="14">
        <v>381</v>
      </c>
      <c r="L30" s="14" t="s">
        <v>68</v>
      </c>
      <c r="M30" s="14"/>
      <c r="N30" s="142">
        <v>15000</v>
      </c>
      <c r="O30" s="128"/>
      <c r="P30" s="212"/>
      <c r="Q30" s="127"/>
      <c r="R30" s="152"/>
    </row>
    <row r="31" spans="1:18">
      <c r="A31" s="118" t="s">
        <v>228</v>
      </c>
      <c r="B31" s="184" t="s">
        <v>102</v>
      </c>
      <c r="C31" s="104"/>
      <c r="D31" s="104"/>
      <c r="E31" s="104"/>
      <c r="F31" s="104"/>
      <c r="G31" s="104"/>
      <c r="H31" s="104"/>
      <c r="I31" s="106"/>
      <c r="J31" s="118"/>
      <c r="K31" s="105" t="s">
        <v>319</v>
      </c>
      <c r="L31" s="105"/>
      <c r="M31" s="105"/>
      <c r="N31" s="200">
        <f>N32</f>
        <v>110000</v>
      </c>
      <c r="O31" s="230">
        <f t="shared" ref="O31:P31" si="8">N31*1.01</f>
        <v>111100</v>
      </c>
      <c r="P31" s="215">
        <f t="shared" si="8"/>
        <v>112211</v>
      </c>
      <c r="Q31" s="242">
        <f t="shared" si="1"/>
        <v>101</v>
      </c>
      <c r="R31" s="243">
        <f t="shared" si="2"/>
        <v>101</v>
      </c>
    </row>
    <row r="32" spans="1:18">
      <c r="A32" s="97" t="s">
        <v>229</v>
      </c>
      <c r="B32" s="119" t="s">
        <v>102</v>
      </c>
      <c r="C32" s="112"/>
      <c r="D32" s="112"/>
      <c r="E32" s="112"/>
      <c r="F32" s="112"/>
      <c r="G32" s="112"/>
      <c r="H32" s="112"/>
      <c r="I32" s="99"/>
      <c r="J32" s="97" t="s">
        <v>99</v>
      </c>
      <c r="K32" s="98" t="s">
        <v>212</v>
      </c>
      <c r="L32" s="98" t="s">
        <v>107</v>
      </c>
      <c r="M32" s="98"/>
      <c r="N32" s="203">
        <f>N33</f>
        <v>110000</v>
      </c>
      <c r="O32" s="204">
        <f t="shared" ref="O32:O33" si="9">N32*1.01</f>
        <v>111100</v>
      </c>
      <c r="P32" s="216">
        <f t="shared" ref="P32:P34" si="10">O32*1.01</f>
        <v>112211</v>
      </c>
      <c r="Q32" s="244">
        <f t="shared" ref="Q32:Q34" si="11">O32/N32*100</f>
        <v>101</v>
      </c>
      <c r="R32" s="245">
        <f t="shared" ref="R32:R34" si="12">P32/O32*100</f>
        <v>101</v>
      </c>
    </row>
    <row r="33" spans="1:18">
      <c r="A33" s="84" t="s">
        <v>229</v>
      </c>
      <c r="B33" s="276"/>
      <c r="C33" s="276"/>
      <c r="D33" s="276"/>
      <c r="E33" s="276"/>
      <c r="F33" s="276"/>
      <c r="G33" s="276"/>
      <c r="H33" s="276"/>
      <c r="I33" s="109"/>
      <c r="J33" s="83" t="s">
        <v>99</v>
      </c>
      <c r="K33" s="277" t="s">
        <v>6</v>
      </c>
      <c r="L33" s="516" t="s">
        <v>14</v>
      </c>
      <c r="M33" s="516"/>
      <c r="N33" s="278">
        <f>N34+N37</f>
        <v>110000</v>
      </c>
      <c r="O33" s="279">
        <f t="shared" si="9"/>
        <v>111100</v>
      </c>
      <c r="P33" s="280">
        <f t="shared" si="10"/>
        <v>112211</v>
      </c>
      <c r="Q33" s="281">
        <f t="shared" si="11"/>
        <v>101</v>
      </c>
      <c r="R33" s="282">
        <f t="shared" si="12"/>
        <v>101</v>
      </c>
    </row>
    <row r="34" spans="1:18">
      <c r="A34" s="116" t="s">
        <v>229</v>
      </c>
      <c r="B34" s="121"/>
      <c r="C34" s="121"/>
      <c r="D34" s="121"/>
      <c r="E34" s="121"/>
      <c r="F34" s="121"/>
      <c r="G34" s="121"/>
      <c r="H34" s="121"/>
      <c r="I34" s="113"/>
      <c r="J34" s="114" t="s">
        <v>99</v>
      </c>
      <c r="K34" s="124" t="s">
        <v>108</v>
      </c>
      <c r="L34" s="517" t="s">
        <v>58</v>
      </c>
      <c r="M34" s="517"/>
      <c r="N34" s="139">
        <f>SUM(N35:N36)</f>
        <v>100000</v>
      </c>
      <c r="O34" s="140">
        <f>N34*1.01</f>
        <v>101000</v>
      </c>
      <c r="P34" s="283">
        <f t="shared" si="10"/>
        <v>102010</v>
      </c>
      <c r="Q34" s="284">
        <f t="shared" si="11"/>
        <v>101</v>
      </c>
      <c r="R34" s="285">
        <f t="shared" si="12"/>
        <v>101</v>
      </c>
    </row>
    <row r="35" spans="1:18">
      <c r="A35" s="117" t="s">
        <v>229</v>
      </c>
      <c r="B35" s="59" t="s">
        <v>102</v>
      </c>
      <c r="C35" s="59"/>
      <c r="D35" s="59"/>
      <c r="E35" s="59"/>
      <c r="F35" s="59"/>
      <c r="G35" s="59"/>
      <c r="H35" s="59"/>
      <c r="I35" s="122"/>
      <c r="J35" s="187" t="s">
        <v>99</v>
      </c>
      <c r="K35" s="14" t="s">
        <v>105</v>
      </c>
      <c r="L35" s="387" t="s">
        <v>61</v>
      </c>
      <c r="M35" s="387"/>
      <c r="N35" s="142">
        <v>60000</v>
      </c>
      <c r="O35" s="128"/>
      <c r="P35" s="214"/>
      <c r="Q35" s="148"/>
      <c r="R35" s="153"/>
    </row>
    <row r="36" spans="1:18">
      <c r="A36" s="117" t="s">
        <v>229</v>
      </c>
      <c r="B36" s="59" t="s">
        <v>102</v>
      </c>
      <c r="C36" s="59"/>
      <c r="D36" s="59"/>
      <c r="E36" s="59"/>
      <c r="F36" s="59"/>
      <c r="G36" s="59"/>
      <c r="H36" s="59"/>
      <c r="I36" s="122"/>
      <c r="J36" s="187" t="s">
        <v>99</v>
      </c>
      <c r="K36" s="14" t="s">
        <v>109</v>
      </c>
      <c r="L36" s="513" t="s">
        <v>62</v>
      </c>
      <c r="M36" s="513"/>
      <c r="N36" s="142">
        <v>40000</v>
      </c>
      <c r="O36" s="128" t="s">
        <v>4</v>
      </c>
      <c r="P36" s="214" t="s">
        <v>4</v>
      </c>
      <c r="Q36" s="148"/>
      <c r="R36" s="153"/>
    </row>
    <row r="37" spans="1:18">
      <c r="A37" s="117" t="s">
        <v>229</v>
      </c>
      <c r="B37" s="59"/>
      <c r="C37" s="59"/>
      <c r="D37" s="59"/>
      <c r="E37" s="59"/>
      <c r="F37" s="59"/>
      <c r="G37" s="59"/>
      <c r="H37" s="59"/>
      <c r="I37" s="122"/>
      <c r="J37" s="187" t="s">
        <v>99</v>
      </c>
      <c r="K37" s="14" t="s">
        <v>114</v>
      </c>
      <c r="L37" s="513" t="s">
        <v>110</v>
      </c>
      <c r="M37" s="513"/>
      <c r="N37" s="142">
        <f>SUM(N38)</f>
        <v>10000</v>
      </c>
      <c r="O37" s="128">
        <f>N37*1.01</f>
        <v>10100</v>
      </c>
      <c r="P37" s="143">
        <f>O37*1.01</f>
        <v>10201</v>
      </c>
      <c r="Q37" s="148">
        <f t="shared" ref="Q37" si="13">O37/N37*100</f>
        <v>101</v>
      </c>
      <c r="R37" s="154">
        <f t="shared" ref="R37" si="14">P37/O37*100</f>
        <v>101</v>
      </c>
    </row>
    <row r="38" spans="1:18">
      <c r="A38" s="115" t="s">
        <v>229</v>
      </c>
      <c r="B38" s="77" t="s">
        <v>102</v>
      </c>
      <c r="C38" s="77"/>
      <c r="D38" s="77"/>
      <c r="E38" s="77"/>
      <c r="F38" s="77"/>
      <c r="G38" s="77"/>
      <c r="H38" s="77"/>
      <c r="I38" s="110"/>
      <c r="J38" s="111" t="s">
        <v>99</v>
      </c>
      <c r="K38" s="17">
        <v>381</v>
      </c>
      <c r="L38" s="17" t="s">
        <v>68</v>
      </c>
      <c r="M38" s="17"/>
      <c r="N38" s="144">
        <v>10000</v>
      </c>
      <c r="O38" s="145" t="s">
        <v>4</v>
      </c>
      <c r="P38" s="286" t="s">
        <v>4</v>
      </c>
      <c r="Q38" s="287"/>
      <c r="R38" s="288"/>
    </row>
    <row r="39" spans="1:18">
      <c r="A39" s="118" t="s">
        <v>230</v>
      </c>
      <c r="B39" s="184" t="s">
        <v>102</v>
      </c>
      <c r="C39" s="104"/>
      <c r="D39" s="104"/>
      <c r="E39" s="104"/>
      <c r="F39" s="104"/>
      <c r="G39" s="104"/>
      <c r="H39" s="104"/>
      <c r="I39" s="106"/>
      <c r="J39" s="118"/>
      <c r="K39" s="105" t="s">
        <v>320</v>
      </c>
      <c r="L39" s="105"/>
      <c r="M39" s="105"/>
      <c r="N39" s="200">
        <f>N40</f>
        <v>150000</v>
      </c>
      <c r="O39" s="230">
        <f t="shared" ref="O39:P39" si="15">N39*1.01</f>
        <v>151500</v>
      </c>
      <c r="P39" s="231">
        <f t="shared" si="15"/>
        <v>153015</v>
      </c>
      <c r="Q39" s="202">
        <f t="shared" si="1"/>
        <v>101</v>
      </c>
      <c r="R39" s="174">
        <f t="shared" si="2"/>
        <v>101</v>
      </c>
    </row>
    <row r="40" spans="1:18">
      <c r="A40" s="97" t="s">
        <v>231</v>
      </c>
      <c r="B40" s="119" t="s">
        <v>102</v>
      </c>
      <c r="C40" s="112"/>
      <c r="D40" s="112"/>
      <c r="E40" s="112"/>
      <c r="F40" s="112"/>
      <c r="G40" s="112"/>
      <c r="H40" s="112"/>
      <c r="I40" s="99"/>
      <c r="J40" s="97" t="s">
        <v>99</v>
      </c>
      <c r="K40" s="98" t="s">
        <v>212</v>
      </c>
      <c r="L40" s="98" t="s">
        <v>111</v>
      </c>
      <c r="M40" s="98"/>
      <c r="N40" s="203">
        <f>N41</f>
        <v>150000</v>
      </c>
      <c r="O40" s="204">
        <f t="shared" ref="O40:P40" si="16">N40*1.01</f>
        <v>151500</v>
      </c>
      <c r="P40" s="220">
        <f t="shared" si="16"/>
        <v>153015</v>
      </c>
      <c r="Q40" s="177">
        <f t="shared" ref="Q40:Q42" si="17">O40/N40*100</f>
        <v>101</v>
      </c>
      <c r="R40" s="178">
        <f t="shared" ref="R40:R42" si="18">P40/O40*100</f>
        <v>101</v>
      </c>
    </row>
    <row r="41" spans="1:18">
      <c r="A41" s="117" t="s">
        <v>231</v>
      </c>
      <c r="B41" s="76"/>
      <c r="C41" s="59"/>
      <c r="D41" s="59"/>
      <c r="E41" s="59"/>
      <c r="F41" s="59"/>
      <c r="G41" s="59"/>
      <c r="H41" s="59"/>
      <c r="I41" s="122"/>
      <c r="J41" s="187" t="s">
        <v>99</v>
      </c>
      <c r="K41" s="14" t="s">
        <v>6</v>
      </c>
      <c r="L41" s="513" t="s">
        <v>14</v>
      </c>
      <c r="M41" s="513"/>
      <c r="N41" s="142">
        <f>N42</f>
        <v>150000</v>
      </c>
      <c r="O41" s="128">
        <f t="shared" ref="O41:P41" si="19">N41*1.01</f>
        <v>151500</v>
      </c>
      <c r="P41" s="143">
        <f t="shared" si="19"/>
        <v>153015</v>
      </c>
      <c r="Q41" s="127">
        <f t="shared" si="17"/>
        <v>101</v>
      </c>
      <c r="R41" s="152">
        <f t="shared" si="18"/>
        <v>101</v>
      </c>
    </row>
    <row r="42" spans="1:18">
      <c r="A42" s="117" t="s">
        <v>231</v>
      </c>
      <c r="B42" s="76"/>
      <c r="C42" s="59"/>
      <c r="D42" s="59"/>
      <c r="E42" s="59"/>
      <c r="F42" s="59"/>
      <c r="G42" s="59"/>
      <c r="H42" s="59"/>
      <c r="I42" s="122"/>
      <c r="J42" s="187" t="s">
        <v>99</v>
      </c>
      <c r="K42" s="14" t="s">
        <v>114</v>
      </c>
      <c r="L42" s="513" t="s">
        <v>110</v>
      </c>
      <c r="M42" s="513"/>
      <c r="N42" s="142">
        <f>SUM(N43)</f>
        <v>150000</v>
      </c>
      <c r="O42" s="128">
        <f>N42*1.01</f>
        <v>151500</v>
      </c>
      <c r="P42" s="143">
        <f>O42*1.01</f>
        <v>153015</v>
      </c>
      <c r="Q42" s="127">
        <f t="shared" si="17"/>
        <v>101</v>
      </c>
      <c r="R42" s="152">
        <f t="shared" si="18"/>
        <v>101</v>
      </c>
    </row>
    <row r="43" spans="1:18">
      <c r="A43" s="117" t="s">
        <v>231</v>
      </c>
      <c r="B43" s="76" t="s">
        <v>102</v>
      </c>
      <c r="C43" s="59"/>
      <c r="D43" s="59"/>
      <c r="E43" s="59"/>
      <c r="F43" s="59"/>
      <c r="G43" s="59"/>
      <c r="H43" s="59"/>
      <c r="I43" s="122"/>
      <c r="J43" s="187" t="s">
        <v>99</v>
      </c>
      <c r="K43" s="14">
        <v>381</v>
      </c>
      <c r="L43" s="14" t="s">
        <v>68</v>
      </c>
      <c r="M43" s="14"/>
      <c r="N43" s="142">
        <v>150000</v>
      </c>
      <c r="O43" s="128" t="s">
        <v>4</v>
      </c>
      <c r="P43" s="212" t="s">
        <v>4</v>
      </c>
      <c r="Q43" s="127"/>
      <c r="R43" s="152"/>
    </row>
    <row r="44" spans="1:18">
      <c r="A44" s="129"/>
      <c r="B44" s="130"/>
      <c r="C44" s="131"/>
      <c r="D44" s="131"/>
      <c r="E44" s="131"/>
      <c r="F44" s="131"/>
      <c r="G44" s="131"/>
      <c r="H44" s="131"/>
      <c r="I44" s="133"/>
      <c r="J44" s="129"/>
      <c r="K44" s="132" t="s">
        <v>215</v>
      </c>
      <c r="L44" s="132"/>
      <c r="M44" s="132"/>
      <c r="N44" s="164">
        <f>N45+N92+N103+N140+N170+N193+N206</f>
        <v>11503300</v>
      </c>
      <c r="O44" s="392">
        <f>O45+O92+O103+O140+O170+O193+O206</f>
        <v>11740716</v>
      </c>
      <c r="P44" s="393">
        <f>P45+P92+P140+P170+P193+P206+P103</f>
        <v>11858123.16</v>
      </c>
      <c r="Q44" s="161">
        <f>O44/N44*100</f>
        <v>102.06389470847496</v>
      </c>
      <c r="R44" s="162">
        <f>P44/O44*100</f>
        <v>101</v>
      </c>
    </row>
    <row r="45" spans="1:18">
      <c r="A45" s="179"/>
      <c r="B45" s="185"/>
      <c r="C45" s="134"/>
      <c r="D45" s="134"/>
      <c r="E45" s="134"/>
      <c r="F45" s="134"/>
      <c r="G45" s="134"/>
      <c r="H45" s="134"/>
      <c r="I45" s="136"/>
      <c r="J45" s="179"/>
      <c r="K45" s="135" t="s">
        <v>216</v>
      </c>
      <c r="L45" s="135"/>
      <c r="M45" s="135"/>
      <c r="N45" s="165">
        <f t="shared" ref="N45" si="20">SUM(N46)</f>
        <v>2712000</v>
      </c>
      <c r="O45" s="394">
        <f>O46</f>
        <v>2746824</v>
      </c>
      <c r="P45" s="395">
        <f t="shared" ref="O45:P49" si="21">O45*1.01</f>
        <v>2774292.24</v>
      </c>
      <c r="Q45" s="166">
        <f t="shared" ref="Q45:Q63" si="22">O45/N45*100</f>
        <v>101.28407079646018</v>
      </c>
      <c r="R45" s="167">
        <f t="shared" ref="R45:R63" si="23">P45/O45*100</f>
        <v>101</v>
      </c>
    </row>
    <row r="46" spans="1:18">
      <c r="A46" s="180"/>
      <c r="B46" s="186"/>
      <c r="C46" s="81"/>
      <c r="D46" s="81"/>
      <c r="E46" s="81"/>
      <c r="F46" s="81"/>
      <c r="G46" s="81"/>
      <c r="H46" s="81"/>
      <c r="I46" s="163"/>
      <c r="J46" s="103" t="s">
        <v>8</v>
      </c>
      <c r="K46" s="74" t="s">
        <v>198</v>
      </c>
      <c r="L46" s="74"/>
      <c r="M46" s="74"/>
      <c r="N46" s="168">
        <f>SUM(N47)</f>
        <v>2712000</v>
      </c>
      <c r="O46" s="239">
        <f>O47</f>
        <v>2746824</v>
      </c>
      <c r="P46" s="240">
        <f t="shared" si="21"/>
        <v>2774292.24</v>
      </c>
      <c r="Q46" s="169">
        <f t="shared" si="22"/>
        <v>101.28407079646018</v>
      </c>
      <c r="R46" s="170">
        <f t="shared" si="23"/>
        <v>101</v>
      </c>
    </row>
    <row r="47" spans="1:18">
      <c r="A47" s="118" t="s">
        <v>232</v>
      </c>
      <c r="B47" s="184" t="s">
        <v>102</v>
      </c>
      <c r="C47" s="104"/>
      <c r="D47" s="104" t="s">
        <v>6</v>
      </c>
      <c r="E47" s="104" t="s">
        <v>15</v>
      </c>
      <c r="F47" s="104" t="s">
        <v>306</v>
      </c>
      <c r="G47" s="104"/>
      <c r="H47" s="104" t="s">
        <v>308</v>
      </c>
      <c r="I47" s="106"/>
      <c r="J47" s="118"/>
      <c r="K47" s="105" t="s">
        <v>113</v>
      </c>
      <c r="L47" s="105"/>
      <c r="M47" s="105"/>
      <c r="N47" s="171">
        <f>N48+N68+N76+N84+N80+N72+N88</f>
        <v>2712000</v>
      </c>
      <c r="O47" s="172">
        <f>O48+O68+O72+O76+O80+O84+O88</f>
        <v>2746824</v>
      </c>
      <c r="P47" s="215">
        <f>P48+P68+P72+P76+P80+P84+P88</f>
        <v>2774292.24</v>
      </c>
      <c r="Q47" s="173">
        <f t="shared" si="22"/>
        <v>101.28407079646018</v>
      </c>
      <c r="R47" s="174">
        <f t="shared" si="23"/>
        <v>101</v>
      </c>
    </row>
    <row r="48" spans="1:18">
      <c r="A48" s="97" t="s">
        <v>275</v>
      </c>
      <c r="B48" s="119" t="s">
        <v>102</v>
      </c>
      <c r="C48" s="112"/>
      <c r="D48" s="112" t="s">
        <v>6</v>
      </c>
      <c r="E48" s="112" t="s">
        <v>15</v>
      </c>
      <c r="F48" s="112"/>
      <c r="G48" s="112"/>
      <c r="H48" s="112"/>
      <c r="I48" s="99"/>
      <c r="J48" s="97" t="s">
        <v>112</v>
      </c>
      <c r="K48" s="98" t="s">
        <v>262</v>
      </c>
      <c r="L48" s="98"/>
      <c r="M48" s="98"/>
      <c r="N48" s="175">
        <f>SUM(N49)</f>
        <v>2206000</v>
      </c>
      <c r="O48" s="176">
        <f t="shared" si="21"/>
        <v>2228060</v>
      </c>
      <c r="P48" s="216">
        <f t="shared" si="21"/>
        <v>2250340.6</v>
      </c>
      <c r="Q48" s="272">
        <f t="shared" si="22"/>
        <v>101</v>
      </c>
      <c r="R48" s="178">
        <f t="shared" si="23"/>
        <v>101</v>
      </c>
    </row>
    <row r="49" spans="1:18">
      <c r="A49" s="116" t="s">
        <v>275</v>
      </c>
      <c r="B49" s="59"/>
      <c r="C49" s="59"/>
      <c r="D49" s="59"/>
      <c r="E49" s="59"/>
      <c r="F49" s="59"/>
      <c r="G49" s="59"/>
      <c r="H49" s="59"/>
      <c r="I49" s="14"/>
      <c r="J49" s="114" t="s">
        <v>112</v>
      </c>
      <c r="K49" s="14">
        <v>3</v>
      </c>
      <c r="L49" s="14" t="s">
        <v>14</v>
      </c>
      <c r="M49" s="14"/>
      <c r="N49" s="271">
        <f>N50+N56+N61+N65+N63</f>
        <v>2206000</v>
      </c>
      <c r="O49" s="247">
        <f>O50+O56+O61+O63+O65</f>
        <v>2228060</v>
      </c>
      <c r="P49" s="248">
        <f t="shared" si="21"/>
        <v>2250340.6</v>
      </c>
      <c r="Q49" s="428">
        <f t="shared" si="22"/>
        <v>101</v>
      </c>
      <c r="R49" s="155">
        <f t="shared" si="23"/>
        <v>101</v>
      </c>
    </row>
    <row r="50" spans="1:18">
      <c r="A50" s="117" t="s">
        <v>275</v>
      </c>
      <c r="B50" s="59"/>
      <c r="C50" s="59"/>
      <c r="D50" s="59"/>
      <c r="E50" s="59"/>
      <c r="F50" s="59"/>
      <c r="G50" s="59"/>
      <c r="H50" s="59"/>
      <c r="I50" s="14"/>
      <c r="J50" s="187" t="s">
        <v>112</v>
      </c>
      <c r="K50" s="14">
        <v>31</v>
      </c>
      <c r="L50" s="14" t="s">
        <v>50</v>
      </c>
      <c r="M50" s="14"/>
      <c r="N50" s="192">
        <f>SUM(N51:N55)</f>
        <v>799000</v>
      </c>
      <c r="O50" s="125">
        <v>806850</v>
      </c>
      <c r="P50" s="217">
        <f>O50*1.01</f>
        <v>814918.5</v>
      </c>
      <c r="Q50" s="428">
        <f t="shared" si="22"/>
        <v>100.98247809762202</v>
      </c>
      <c r="R50" s="155">
        <f t="shared" si="23"/>
        <v>101</v>
      </c>
    </row>
    <row r="51" spans="1:18">
      <c r="A51" s="117" t="s">
        <v>275</v>
      </c>
      <c r="B51" s="59" t="s">
        <v>102</v>
      </c>
      <c r="C51" s="59"/>
      <c r="D51" s="59"/>
      <c r="E51" s="59"/>
      <c r="F51" s="59"/>
      <c r="G51" s="59"/>
      <c r="H51" s="59"/>
      <c r="I51" s="14"/>
      <c r="J51" s="187" t="s">
        <v>112</v>
      </c>
      <c r="K51" s="14">
        <v>311</v>
      </c>
      <c r="L51" s="513" t="s">
        <v>51</v>
      </c>
      <c r="M51" s="513"/>
      <c r="N51" s="192">
        <v>540000</v>
      </c>
      <c r="O51" s="125"/>
      <c r="P51" s="217"/>
      <c r="Q51" s="273"/>
      <c r="R51" s="155"/>
    </row>
    <row r="52" spans="1:18">
      <c r="A52" s="117" t="s">
        <v>275</v>
      </c>
      <c r="B52" s="59" t="s">
        <v>102</v>
      </c>
      <c r="C52" s="59"/>
      <c r="D52" s="59"/>
      <c r="E52" s="59"/>
      <c r="F52" s="59" t="s">
        <v>306</v>
      </c>
      <c r="G52" s="59"/>
      <c r="H52" s="59"/>
      <c r="I52" s="14"/>
      <c r="J52" s="187" t="s">
        <v>112</v>
      </c>
      <c r="K52" s="14" t="s">
        <v>52</v>
      </c>
      <c r="L52" s="14" t="s">
        <v>53</v>
      </c>
      <c r="M52" s="14"/>
      <c r="N52" s="192">
        <v>114000</v>
      </c>
      <c r="O52" s="125"/>
      <c r="P52" s="217"/>
      <c r="Q52" s="273"/>
      <c r="R52" s="155"/>
    </row>
    <row r="53" spans="1:18">
      <c r="A53" s="117" t="s">
        <v>275</v>
      </c>
      <c r="B53" s="59" t="s">
        <v>102</v>
      </c>
      <c r="C53" s="59"/>
      <c r="D53" s="59"/>
      <c r="E53" s="59"/>
      <c r="F53" s="59"/>
      <c r="G53" s="59"/>
      <c r="H53" s="59"/>
      <c r="I53" s="14"/>
      <c r="J53" s="187" t="s">
        <v>112</v>
      </c>
      <c r="K53" s="14">
        <v>312</v>
      </c>
      <c r="L53" s="14" t="s">
        <v>54</v>
      </c>
      <c r="M53" s="14"/>
      <c r="N53" s="142">
        <v>18000</v>
      </c>
      <c r="O53" s="125"/>
      <c r="P53" s="217"/>
      <c r="Q53" s="273"/>
      <c r="R53" s="155"/>
    </row>
    <row r="54" spans="1:18">
      <c r="A54" s="117" t="s">
        <v>275</v>
      </c>
      <c r="B54" s="59" t="s">
        <v>102</v>
      </c>
      <c r="C54" s="59"/>
      <c r="D54" s="59"/>
      <c r="E54" s="59"/>
      <c r="F54" s="59"/>
      <c r="G54" s="59"/>
      <c r="H54" s="59"/>
      <c r="I54" s="14"/>
      <c r="J54" s="187" t="s">
        <v>112</v>
      </c>
      <c r="K54" s="14">
        <v>313</v>
      </c>
      <c r="L54" s="14" t="s">
        <v>55</v>
      </c>
      <c r="M54" s="14"/>
      <c r="N54" s="142">
        <v>92000</v>
      </c>
      <c r="O54" s="125"/>
      <c r="P54" s="217"/>
      <c r="Q54" s="273"/>
      <c r="R54" s="155"/>
    </row>
    <row r="55" spans="1:18">
      <c r="A55" s="117" t="s">
        <v>275</v>
      </c>
      <c r="B55" s="59" t="s">
        <v>102</v>
      </c>
      <c r="C55" s="59"/>
      <c r="D55" s="59"/>
      <c r="E55" s="59"/>
      <c r="F55" s="59" t="s">
        <v>306</v>
      </c>
      <c r="G55" s="59"/>
      <c r="H55" s="59"/>
      <c r="I55" s="14"/>
      <c r="J55" s="187" t="s">
        <v>112</v>
      </c>
      <c r="K55" s="14" t="s">
        <v>56</v>
      </c>
      <c r="L55" s="14" t="s">
        <v>57</v>
      </c>
      <c r="M55" s="14"/>
      <c r="N55" s="142">
        <v>35000</v>
      </c>
      <c r="O55" s="125"/>
      <c r="P55" s="217"/>
      <c r="Q55" s="273"/>
      <c r="R55" s="155"/>
    </row>
    <row r="56" spans="1:18">
      <c r="A56" s="117" t="s">
        <v>275</v>
      </c>
      <c r="B56" s="59"/>
      <c r="C56" s="59"/>
      <c r="D56" s="59"/>
      <c r="E56" s="59"/>
      <c r="F56" s="59"/>
      <c r="G56" s="59"/>
      <c r="H56" s="59"/>
      <c r="I56" s="14"/>
      <c r="J56" s="187" t="s">
        <v>112</v>
      </c>
      <c r="K56" s="14">
        <v>32</v>
      </c>
      <c r="L56" s="14" t="s">
        <v>58</v>
      </c>
      <c r="M56" s="14"/>
      <c r="N56" s="192">
        <f>SUM(N57:N60)</f>
        <v>780000</v>
      </c>
      <c r="O56" s="125">
        <v>785432</v>
      </c>
      <c r="P56" s="217">
        <f t="shared" ref="P56:P65" si="24">O56*1.01</f>
        <v>793286.32000000007</v>
      </c>
      <c r="Q56" s="428">
        <f t="shared" si="22"/>
        <v>100.69641025641025</v>
      </c>
      <c r="R56" s="155">
        <f t="shared" si="23"/>
        <v>101</v>
      </c>
    </row>
    <row r="57" spans="1:18">
      <c r="A57" s="117" t="s">
        <v>275</v>
      </c>
      <c r="B57" s="59" t="s">
        <v>102</v>
      </c>
      <c r="C57" s="59"/>
      <c r="D57" s="59" t="s">
        <v>4</v>
      </c>
      <c r="E57" s="59"/>
      <c r="F57" s="59"/>
      <c r="G57" s="59"/>
      <c r="H57" s="59"/>
      <c r="I57" s="14"/>
      <c r="J57" s="187" t="s">
        <v>112</v>
      </c>
      <c r="K57" s="14">
        <v>321</v>
      </c>
      <c r="L57" s="14" t="s">
        <v>59</v>
      </c>
      <c r="M57" s="14"/>
      <c r="N57" s="142">
        <v>30000</v>
      </c>
      <c r="O57" s="125"/>
      <c r="P57" s="217"/>
      <c r="Q57" s="273"/>
      <c r="R57" s="155"/>
    </row>
    <row r="58" spans="1:18">
      <c r="A58" s="117" t="s">
        <v>275</v>
      </c>
      <c r="B58" s="59" t="s">
        <v>102</v>
      </c>
      <c r="C58" s="59"/>
      <c r="D58" s="59" t="s">
        <v>6</v>
      </c>
      <c r="E58" s="59" t="s">
        <v>4</v>
      </c>
      <c r="F58" s="59"/>
      <c r="G58" s="59"/>
      <c r="H58" s="59"/>
      <c r="I58" s="14"/>
      <c r="J58" s="187" t="s">
        <v>112</v>
      </c>
      <c r="K58" s="14">
        <v>322</v>
      </c>
      <c r="L58" s="14" t="s">
        <v>104</v>
      </c>
      <c r="M58" s="14"/>
      <c r="N58" s="142">
        <v>120000</v>
      </c>
      <c r="O58" s="125"/>
      <c r="P58" s="217"/>
      <c r="Q58" s="273"/>
      <c r="R58" s="155"/>
    </row>
    <row r="59" spans="1:18">
      <c r="A59" s="117" t="s">
        <v>275</v>
      </c>
      <c r="B59" s="59" t="s">
        <v>102</v>
      </c>
      <c r="C59" s="59"/>
      <c r="D59" s="59" t="s">
        <v>6</v>
      </c>
      <c r="E59" s="59" t="s">
        <v>15</v>
      </c>
      <c r="F59" s="59"/>
      <c r="G59" s="59"/>
      <c r="H59" s="59"/>
      <c r="I59" s="14"/>
      <c r="J59" s="187" t="s">
        <v>112</v>
      </c>
      <c r="K59" s="14">
        <v>323</v>
      </c>
      <c r="L59" s="14" t="s">
        <v>61</v>
      </c>
      <c r="M59" s="14"/>
      <c r="N59" s="142">
        <v>500000</v>
      </c>
      <c r="O59" s="125"/>
      <c r="P59" s="217"/>
      <c r="Q59" s="273"/>
      <c r="R59" s="155"/>
    </row>
    <row r="60" spans="1:18">
      <c r="A60" s="117" t="s">
        <v>275</v>
      </c>
      <c r="B60" s="59" t="s">
        <v>102</v>
      </c>
      <c r="C60" s="59"/>
      <c r="D60" s="59" t="s">
        <v>6</v>
      </c>
      <c r="E60" s="59" t="s">
        <v>15</v>
      </c>
      <c r="F60" s="59"/>
      <c r="G60" s="59"/>
      <c r="H60" s="59"/>
      <c r="I60" s="14"/>
      <c r="J60" s="187" t="s">
        <v>112</v>
      </c>
      <c r="K60" s="14">
        <v>329</v>
      </c>
      <c r="L60" s="14" t="s">
        <v>62</v>
      </c>
      <c r="M60" s="14"/>
      <c r="N60" s="142">
        <v>130000</v>
      </c>
      <c r="O60" s="125"/>
      <c r="P60" s="217"/>
      <c r="Q60" s="273"/>
      <c r="R60" s="155"/>
    </row>
    <row r="61" spans="1:18">
      <c r="A61" s="117" t="s">
        <v>275</v>
      </c>
      <c r="B61" s="59"/>
      <c r="C61" s="59"/>
      <c r="D61" s="59"/>
      <c r="E61" s="59"/>
      <c r="F61" s="59"/>
      <c r="G61" s="59"/>
      <c r="H61" s="59"/>
      <c r="I61" s="14"/>
      <c r="J61" s="187" t="s">
        <v>112</v>
      </c>
      <c r="K61" s="14">
        <v>34</v>
      </c>
      <c r="L61" s="14" t="s">
        <v>63</v>
      </c>
      <c r="M61" s="14"/>
      <c r="N61" s="192">
        <f>N62</f>
        <v>7000</v>
      </c>
      <c r="O61" s="125">
        <f>N61*1.014</f>
        <v>7098</v>
      </c>
      <c r="P61" s="217">
        <f t="shared" si="24"/>
        <v>7168.9800000000005</v>
      </c>
      <c r="Q61" s="428">
        <f t="shared" si="22"/>
        <v>101.4</v>
      </c>
      <c r="R61" s="156">
        <f t="shared" si="23"/>
        <v>101</v>
      </c>
    </row>
    <row r="62" spans="1:18">
      <c r="A62" s="117" t="s">
        <v>275</v>
      </c>
      <c r="B62" s="59" t="s">
        <v>102</v>
      </c>
      <c r="C62" s="59"/>
      <c r="D62" s="59"/>
      <c r="E62" s="59"/>
      <c r="F62" s="59"/>
      <c r="G62" s="59"/>
      <c r="H62" s="59"/>
      <c r="I62" s="14"/>
      <c r="J62" s="187" t="s">
        <v>112</v>
      </c>
      <c r="K62" s="14">
        <v>343</v>
      </c>
      <c r="L62" s="14" t="s">
        <v>64</v>
      </c>
      <c r="M62" s="14"/>
      <c r="N62" s="142">
        <v>7000</v>
      </c>
      <c r="O62" s="125"/>
      <c r="P62" s="217"/>
      <c r="Q62" s="273"/>
      <c r="R62" s="156"/>
    </row>
    <row r="63" spans="1:18">
      <c r="A63" s="117" t="s">
        <v>275</v>
      </c>
      <c r="B63" s="59"/>
      <c r="C63" s="59"/>
      <c r="D63" s="59"/>
      <c r="E63" s="59"/>
      <c r="F63" s="59"/>
      <c r="G63" s="59"/>
      <c r="H63" s="59"/>
      <c r="I63" s="14"/>
      <c r="J63" s="187" t="s">
        <v>112</v>
      </c>
      <c r="K63" s="14" t="s">
        <v>179</v>
      </c>
      <c r="L63" s="513" t="s">
        <v>181</v>
      </c>
      <c r="M63" s="513"/>
      <c r="N63" s="142">
        <f>N64</f>
        <v>300000</v>
      </c>
      <c r="O63" s="125">
        <f>N63*1.014</f>
        <v>304200</v>
      </c>
      <c r="P63" s="217">
        <f t="shared" ref="P63" si="25">O63*1.01</f>
        <v>307242</v>
      </c>
      <c r="Q63" s="428">
        <f t="shared" si="22"/>
        <v>101.4</v>
      </c>
      <c r="R63" s="156">
        <f t="shared" si="23"/>
        <v>101</v>
      </c>
    </row>
    <row r="64" spans="1:18" ht="23.45" customHeight="1">
      <c r="A64" s="181" t="s">
        <v>275</v>
      </c>
      <c r="B64" s="387" t="s">
        <v>102</v>
      </c>
      <c r="C64" s="387"/>
      <c r="D64" s="387"/>
      <c r="E64" s="387"/>
      <c r="F64" s="387"/>
      <c r="G64" s="387"/>
      <c r="H64" s="387"/>
      <c r="I64" s="387"/>
      <c r="J64" s="188" t="s">
        <v>112</v>
      </c>
      <c r="K64" s="387" t="s">
        <v>180</v>
      </c>
      <c r="L64" s="534" t="s">
        <v>315</v>
      </c>
      <c r="M64" s="534"/>
      <c r="N64" s="193">
        <v>300000</v>
      </c>
      <c r="O64" s="150"/>
      <c r="P64" s="218"/>
      <c r="Q64" s="274"/>
      <c r="R64" s="157"/>
    </row>
    <row r="65" spans="1:18">
      <c r="A65" s="115" t="s">
        <v>275</v>
      </c>
      <c r="B65" s="77"/>
      <c r="C65" s="77"/>
      <c r="D65" s="77"/>
      <c r="E65" s="77"/>
      <c r="F65" s="77"/>
      <c r="G65" s="77"/>
      <c r="H65" s="77"/>
      <c r="I65" s="17"/>
      <c r="J65" s="111" t="s">
        <v>112</v>
      </c>
      <c r="K65" s="17" t="s">
        <v>114</v>
      </c>
      <c r="L65" s="530" t="s">
        <v>110</v>
      </c>
      <c r="M65" s="530"/>
      <c r="N65" s="144">
        <f>SUM(N66:N67)</f>
        <v>320000</v>
      </c>
      <c r="O65" s="423">
        <f>N65*1.014</f>
        <v>324480</v>
      </c>
      <c r="P65" s="250">
        <f t="shared" si="24"/>
        <v>327724.79999999999</v>
      </c>
      <c r="Q65" s="429">
        <f>O65/N65*100</f>
        <v>101.4</v>
      </c>
      <c r="R65" s="252">
        <f>P65/O65*100</f>
        <v>101</v>
      </c>
    </row>
    <row r="66" spans="1:18">
      <c r="A66" s="116" t="s">
        <v>275</v>
      </c>
      <c r="B66" s="121" t="s">
        <v>102</v>
      </c>
      <c r="C66" s="121"/>
      <c r="D66" s="121"/>
      <c r="E66" s="121"/>
      <c r="F66" s="121"/>
      <c r="G66" s="121"/>
      <c r="H66" s="121"/>
      <c r="I66" s="124"/>
      <c r="J66" s="114" t="s">
        <v>112</v>
      </c>
      <c r="K66" s="124" t="s">
        <v>126</v>
      </c>
      <c r="L66" s="388" t="s">
        <v>68</v>
      </c>
      <c r="M66" s="388"/>
      <c r="N66" s="139">
        <v>20000</v>
      </c>
      <c r="O66" s="247"/>
      <c r="P66" s="248"/>
      <c r="Q66" s="355"/>
      <c r="R66" s="249"/>
    </row>
    <row r="67" spans="1:18">
      <c r="A67" s="115" t="s">
        <v>275</v>
      </c>
      <c r="B67" s="77" t="s">
        <v>102</v>
      </c>
      <c r="C67" s="77"/>
      <c r="D67" s="77"/>
      <c r="E67" s="77"/>
      <c r="F67" s="77"/>
      <c r="G67" s="77"/>
      <c r="H67" s="77"/>
      <c r="I67" s="17"/>
      <c r="J67" s="111" t="s">
        <v>112</v>
      </c>
      <c r="K67" s="17" t="s">
        <v>69</v>
      </c>
      <c r="L67" s="530" t="s">
        <v>70</v>
      </c>
      <c r="M67" s="530"/>
      <c r="N67" s="144">
        <v>300000</v>
      </c>
      <c r="O67" s="145" t="s">
        <v>4</v>
      </c>
      <c r="P67" s="250"/>
      <c r="Q67" s="275"/>
      <c r="R67" s="252"/>
    </row>
    <row r="68" spans="1:18">
      <c r="A68" s="97" t="s">
        <v>276</v>
      </c>
      <c r="B68" s="119" t="s">
        <v>102</v>
      </c>
      <c r="C68" s="112"/>
      <c r="D68" s="112" t="s">
        <v>6</v>
      </c>
      <c r="E68" s="112" t="s">
        <v>15</v>
      </c>
      <c r="F68" s="112"/>
      <c r="G68" s="112"/>
      <c r="H68" s="112" t="s">
        <v>308</v>
      </c>
      <c r="I68" s="99"/>
      <c r="J68" s="97" t="s">
        <v>112</v>
      </c>
      <c r="K68" s="98" t="s">
        <v>263</v>
      </c>
      <c r="L68" s="98"/>
      <c r="M68" s="98"/>
      <c r="N68" s="203">
        <f>N69</f>
        <v>200000</v>
      </c>
      <c r="O68" s="204">
        <f>N68*1.014</f>
        <v>202800</v>
      </c>
      <c r="P68" s="220">
        <f t="shared" ref="P68:P69" si="26">O68*1.01</f>
        <v>204828</v>
      </c>
      <c r="Q68" s="431">
        <f t="shared" ref="Q68:R74" si="27">O68/N68*100</f>
        <v>101.4</v>
      </c>
      <c r="R68" s="178">
        <f t="shared" si="27"/>
        <v>101</v>
      </c>
    </row>
    <row r="69" spans="1:18">
      <c r="A69" s="117" t="s">
        <v>276</v>
      </c>
      <c r="B69" s="76"/>
      <c r="C69" s="59"/>
      <c r="D69" s="59"/>
      <c r="E69" s="59"/>
      <c r="F69" s="59"/>
      <c r="G69" s="59"/>
      <c r="H69" s="59"/>
      <c r="I69" s="122"/>
      <c r="J69" s="187" t="s">
        <v>112</v>
      </c>
      <c r="K69" s="387" t="s">
        <v>6</v>
      </c>
      <c r="L69" s="14" t="s">
        <v>14</v>
      </c>
      <c r="M69" s="14"/>
      <c r="N69" s="142">
        <f>N70</f>
        <v>200000</v>
      </c>
      <c r="O69" s="128">
        <f>N69*1.014</f>
        <v>202800</v>
      </c>
      <c r="P69" s="143">
        <f t="shared" si="26"/>
        <v>204828</v>
      </c>
      <c r="Q69" s="430">
        <f t="shared" si="27"/>
        <v>101.4</v>
      </c>
      <c r="R69" s="152">
        <f t="shared" si="27"/>
        <v>101</v>
      </c>
    </row>
    <row r="70" spans="1:18">
      <c r="A70" s="117" t="s">
        <v>276</v>
      </c>
      <c r="B70" s="76"/>
      <c r="C70" s="59"/>
      <c r="D70" s="59"/>
      <c r="E70" s="59"/>
      <c r="F70" s="59"/>
      <c r="G70" s="59"/>
      <c r="H70" s="59"/>
      <c r="I70" s="122"/>
      <c r="J70" s="187" t="s">
        <v>112</v>
      </c>
      <c r="K70" s="387" t="s">
        <v>108</v>
      </c>
      <c r="L70" s="14" t="s">
        <v>58</v>
      </c>
      <c r="M70" s="14"/>
      <c r="N70" s="142">
        <f>N71</f>
        <v>200000</v>
      </c>
      <c r="O70" s="128">
        <f>N70*1.014</f>
        <v>202800</v>
      </c>
      <c r="P70" s="143">
        <f>O70*1.01</f>
        <v>204828</v>
      </c>
      <c r="Q70" s="430">
        <f t="shared" si="27"/>
        <v>101.4</v>
      </c>
      <c r="R70" s="152">
        <f t="shared" si="27"/>
        <v>101</v>
      </c>
    </row>
    <row r="71" spans="1:18">
      <c r="A71" s="117" t="s">
        <v>276</v>
      </c>
      <c r="B71" s="76" t="s">
        <v>102</v>
      </c>
      <c r="C71" s="59"/>
      <c r="D71" s="59" t="s">
        <v>6</v>
      </c>
      <c r="E71" s="59" t="s">
        <v>15</v>
      </c>
      <c r="F71" s="59"/>
      <c r="G71" s="59"/>
      <c r="H71" s="59" t="s">
        <v>308</v>
      </c>
      <c r="I71" s="122"/>
      <c r="J71" s="187" t="s">
        <v>112</v>
      </c>
      <c r="K71" s="387" t="s">
        <v>105</v>
      </c>
      <c r="L71" s="14" t="s">
        <v>61</v>
      </c>
      <c r="M71" s="14"/>
      <c r="N71" s="142">
        <v>200000</v>
      </c>
      <c r="O71" s="128"/>
      <c r="P71" s="143"/>
      <c r="Q71" s="432"/>
      <c r="R71" s="138"/>
    </row>
    <row r="72" spans="1:18">
      <c r="A72" s="97" t="s">
        <v>278</v>
      </c>
      <c r="B72" s="119" t="s">
        <v>102</v>
      </c>
      <c r="C72" s="112"/>
      <c r="D72" s="112"/>
      <c r="E72" s="112"/>
      <c r="F72" s="112"/>
      <c r="G72" s="112"/>
      <c r="H72" s="112" t="s">
        <v>308</v>
      </c>
      <c r="I72" s="99"/>
      <c r="J72" s="97" t="s">
        <v>112</v>
      </c>
      <c r="K72" s="368" t="s">
        <v>334</v>
      </c>
      <c r="L72" s="98"/>
      <c r="M72" s="98"/>
      <c r="N72" s="203">
        <f>N73</f>
        <v>150000</v>
      </c>
      <c r="O72" s="204">
        <f>N72*1.034</f>
        <v>155100</v>
      </c>
      <c r="P72" s="220">
        <f>O72*1.01</f>
        <v>156651</v>
      </c>
      <c r="Q72" s="431">
        <f t="shared" si="27"/>
        <v>103.4</v>
      </c>
      <c r="R72" s="178">
        <f t="shared" si="27"/>
        <v>101</v>
      </c>
    </row>
    <row r="73" spans="1:18">
      <c r="A73" s="117" t="s">
        <v>278</v>
      </c>
      <c r="B73" s="76"/>
      <c r="C73" s="59"/>
      <c r="D73" s="59"/>
      <c r="E73" s="59"/>
      <c r="F73" s="59"/>
      <c r="G73" s="59"/>
      <c r="H73" s="59"/>
      <c r="I73" s="122"/>
      <c r="J73" s="187" t="s">
        <v>112</v>
      </c>
      <c r="K73" s="14">
        <v>4</v>
      </c>
      <c r="L73" s="14" t="s">
        <v>16</v>
      </c>
      <c r="M73" s="14"/>
      <c r="N73" s="142">
        <f>N74</f>
        <v>150000</v>
      </c>
      <c r="O73" s="369">
        <f>N73*1.034</f>
        <v>155100</v>
      </c>
      <c r="P73" s="370">
        <f t="shared" ref="P73:P74" si="28">O73*1.01</f>
        <v>156651</v>
      </c>
      <c r="Q73" s="430">
        <f t="shared" si="27"/>
        <v>103.4</v>
      </c>
      <c r="R73" s="152">
        <f t="shared" si="27"/>
        <v>101</v>
      </c>
    </row>
    <row r="74" spans="1:18">
      <c r="A74" s="117" t="s">
        <v>278</v>
      </c>
      <c r="B74" s="76"/>
      <c r="C74" s="59"/>
      <c r="D74" s="59"/>
      <c r="E74" s="59"/>
      <c r="F74" s="59"/>
      <c r="G74" s="59"/>
      <c r="H74" s="59"/>
      <c r="I74" s="122"/>
      <c r="J74" s="187" t="s">
        <v>112</v>
      </c>
      <c r="K74" s="14" t="s">
        <v>116</v>
      </c>
      <c r="L74" s="14" t="s">
        <v>72</v>
      </c>
      <c r="M74" s="14"/>
      <c r="N74" s="142">
        <f>N75</f>
        <v>150000</v>
      </c>
      <c r="O74" s="369">
        <f>N74*1.034</f>
        <v>155100</v>
      </c>
      <c r="P74" s="370">
        <f t="shared" si="28"/>
        <v>156651</v>
      </c>
      <c r="Q74" s="430">
        <f t="shared" si="27"/>
        <v>103.4</v>
      </c>
      <c r="R74" s="152">
        <f t="shared" si="27"/>
        <v>101</v>
      </c>
    </row>
    <row r="75" spans="1:18">
      <c r="A75" s="117" t="s">
        <v>278</v>
      </c>
      <c r="B75" s="76" t="s">
        <v>102</v>
      </c>
      <c r="C75" s="59"/>
      <c r="D75" s="59"/>
      <c r="E75" s="59"/>
      <c r="F75" s="59"/>
      <c r="G75" s="59"/>
      <c r="H75" s="59" t="s">
        <v>308</v>
      </c>
      <c r="I75" s="122"/>
      <c r="J75" s="187" t="s">
        <v>112</v>
      </c>
      <c r="K75" s="14" t="s">
        <v>121</v>
      </c>
      <c r="L75" s="14" t="s">
        <v>73</v>
      </c>
      <c r="M75" s="14"/>
      <c r="N75" s="144">
        <v>150000</v>
      </c>
      <c r="O75" s="145"/>
      <c r="P75" s="146"/>
      <c r="Q75" s="433"/>
      <c r="R75" s="160"/>
    </row>
    <row r="76" spans="1:18">
      <c r="A76" s="97" t="s">
        <v>277</v>
      </c>
      <c r="B76" s="119" t="s">
        <v>102</v>
      </c>
      <c r="C76" s="112"/>
      <c r="D76" s="112"/>
      <c r="E76" s="112"/>
      <c r="F76" s="112"/>
      <c r="G76" s="112"/>
      <c r="H76" s="112" t="s">
        <v>308</v>
      </c>
      <c r="I76" s="99"/>
      <c r="J76" s="97" t="s">
        <v>112</v>
      </c>
      <c r="K76" s="98" t="s">
        <v>115</v>
      </c>
      <c r="L76" s="98"/>
      <c r="M76" s="98"/>
      <c r="N76" s="203">
        <f>N77</f>
        <v>10000</v>
      </c>
      <c r="O76" s="204">
        <f>N76*1.03</f>
        <v>10300</v>
      </c>
      <c r="P76" s="220">
        <f t="shared" ref="P76:P86" si="29">O76*1.01</f>
        <v>10403</v>
      </c>
      <c r="Q76" s="237">
        <f>O76/N76*100</f>
        <v>103</v>
      </c>
      <c r="R76" s="178">
        <f>P76/O76*100</f>
        <v>101</v>
      </c>
    </row>
    <row r="77" spans="1:18">
      <c r="A77" s="117" t="s">
        <v>277</v>
      </c>
      <c r="B77" s="76"/>
      <c r="C77" s="59"/>
      <c r="D77" s="59"/>
      <c r="E77" s="59"/>
      <c r="F77" s="59"/>
      <c r="G77" s="59"/>
      <c r="H77" s="59"/>
      <c r="I77" s="122"/>
      <c r="J77" s="187" t="s">
        <v>112</v>
      </c>
      <c r="K77" s="387" t="s">
        <v>15</v>
      </c>
      <c r="L77" s="14" t="s">
        <v>16</v>
      </c>
      <c r="M77" s="14"/>
      <c r="N77" s="142">
        <f>N78</f>
        <v>10000</v>
      </c>
      <c r="O77" s="128">
        <f>N77*1.03</f>
        <v>10300</v>
      </c>
      <c r="P77" s="143">
        <f t="shared" si="29"/>
        <v>10403</v>
      </c>
      <c r="Q77" s="151">
        <f t="shared" ref="Q77:Q86" si="30">O77/N77*100</f>
        <v>103</v>
      </c>
      <c r="R77" s="152">
        <f t="shared" ref="R77:R86" si="31">P77/O77*100</f>
        <v>101</v>
      </c>
    </row>
    <row r="78" spans="1:18">
      <c r="A78" s="117" t="s">
        <v>277</v>
      </c>
      <c r="B78" s="76"/>
      <c r="C78" s="59"/>
      <c r="D78" s="59"/>
      <c r="E78" s="59"/>
      <c r="F78" s="59"/>
      <c r="G78" s="59"/>
      <c r="H78" s="59"/>
      <c r="I78" s="122"/>
      <c r="J78" s="187" t="s">
        <v>112</v>
      </c>
      <c r="K78" s="387" t="s">
        <v>116</v>
      </c>
      <c r="L78" s="14" t="s">
        <v>72</v>
      </c>
      <c r="M78" s="14"/>
      <c r="N78" s="142">
        <f>N79</f>
        <v>10000</v>
      </c>
      <c r="O78" s="128">
        <f>N78*1.03</f>
        <v>10300</v>
      </c>
      <c r="P78" s="143">
        <f t="shared" si="29"/>
        <v>10403</v>
      </c>
      <c r="Q78" s="151">
        <f t="shared" si="30"/>
        <v>103</v>
      </c>
      <c r="R78" s="152">
        <f t="shared" si="31"/>
        <v>101</v>
      </c>
    </row>
    <row r="79" spans="1:18">
      <c r="A79" s="117" t="s">
        <v>277</v>
      </c>
      <c r="B79" s="76" t="s">
        <v>102</v>
      </c>
      <c r="C79" s="59"/>
      <c r="D79" s="59"/>
      <c r="E79" s="59"/>
      <c r="F79" s="59"/>
      <c r="G79" s="59"/>
      <c r="H79" s="59" t="s">
        <v>308</v>
      </c>
      <c r="I79" s="122"/>
      <c r="J79" s="187" t="s">
        <v>112</v>
      </c>
      <c r="K79" s="387" t="s">
        <v>74</v>
      </c>
      <c r="L79" s="14" t="s">
        <v>75</v>
      </c>
      <c r="M79" s="14"/>
      <c r="N79" s="142">
        <v>10000</v>
      </c>
      <c r="O79" s="128"/>
      <c r="P79" s="143"/>
      <c r="Q79" s="151"/>
      <c r="R79" s="152"/>
    </row>
    <row r="80" spans="1:18">
      <c r="A80" s="97" t="s">
        <v>279</v>
      </c>
      <c r="B80" s="119" t="s">
        <v>102</v>
      </c>
      <c r="C80" s="112"/>
      <c r="D80" s="112"/>
      <c r="E80" s="112"/>
      <c r="F80" s="112"/>
      <c r="G80" s="112"/>
      <c r="H80" s="112" t="s">
        <v>308</v>
      </c>
      <c r="I80" s="99"/>
      <c r="J80" s="97" t="s">
        <v>112</v>
      </c>
      <c r="K80" s="98" t="s">
        <v>335</v>
      </c>
      <c r="L80" s="98"/>
      <c r="M80" s="98"/>
      <c r="N80" s="203">
        <f>N81</f>
        <v>6000</v>
      </c>
      <c r="O80" s="204">
        <f>N80*1.034</f>
        <v>6204</v>
      </c>
      <c r="P80" s="220">
        <f t="shared" si="29"/>
        <v>6266.04</v>
      </c>
      <c r="Q80" s="237">
        <f t="shared" si="30"/>
        <v>103.4</v>
      </c>
      <c r="R80" s="178">
        <f t="shared" si="31"/>
        <v>101</v>
      </c>
    </row>
    <row r="81" spans="1:18">
      <c r="A81" s="117" t="s">
        <v>279</v>
      </c>
      <c r="B81" s="76"/>
      <c r="C81" s="59"/>
      <c r="D81" s="59"/>
      <c r="E81" s="59"/>
      <c r="F81" s="59"/>
      <c r="G81" s="59"/>
      <c r="H81" s="59"/>
      <c r="I81" s="122"/>
      <c r="J81" s="187" t="s">
        <v>112</v>
      </c>
      <c r="K81" s="387" t="s">
        <v>15</v>
      </c>
      <c r="L81" s="14" t="s">
        <v>16</v>
      </c>
      <c r="M81" s="14"/>
      <c r="N81" s="142">
        <f>N82</f>
        <v>6000</v>
      </c>
      <c r="O81" s="128">
        <f>N81*1.034</f>
        <v>6204</v>
      </c>
      <c r="P81" s="143">
        <f t="shared" si="29"/>
        <v>6266.04</v>
      </c>
      <c r="Q81" s="151">
        <f t="shared" si="30"/>
        <v>103.4</v>
      </c>
      <c r="R81" s="152">
        <f t="shared" si="31"/>
        <v>101</v>
      </c>
    </row>
    <row r="82" spans="1:18">
      <c r="A82" s="117" t="s">
        <v>279</v>
      </c>
      <c r="B82" s="76"/>
      <c r="C82" s="59"/>
      <c r="D82" s="59"/>
      <c r="E82" s="59"/>
      <c r="F82" s="59"/>
      <c r="G82" s="59"/>
      <c r="H82" s="59"/>
      <c r="I82" s="122"/>
      <c r="J82" s="187" t="s">
        <v>112</v>
      </c>
      <c r="K82" s="387" t="s">
        <v>116</v>
      </c>
      <c r="L82" s="14" t="s">
        <v>72</v>
      </c>
      <c r="M82" s="14"/>
      <c r="N82" s="142">
        <f>N83</f>
        <v>6000</v>
      </c>
      <c r="O82" s="128">
        <f>N82*1.034</f>
        <v>6204</v>
      </c>
      <c r="P82" s="143">
        <f t="shared" si="29"/>
        <v>6266.04</v>
      </c>
      <c r="Q82" s="151">
        <f t="shared" si="30"/>
        <v>103.4</v>
      </c>
      <c r="R82" s="152">
        <f t="shared" si="31"/>
        <v>101</v>
      </c>
    </row>
    <row r="83" spans="1:18">
      <c r="A83" s="117" t="s">
        <v>279</v>
      </c>
      <c r="B83" s="76" t="s">
        <v>102</v>
      </c>
      <c r="C83" s="59"/>
      <c r="D83" s="59"/>
      <c r="E83" s="59"/>
      <c r="F83" s="59"/>
      <c r="G83" s="59"/>
      <c r="H83" s="59" t="s">
        <v>308</v>
      </c>
      <c r="I83" s="122"/>
      <c r="J83" s="187" t="s">
        <v>112</v>
      </c>
      <c r="K83" s="387" t="s">
        <v>76</v>
      </c>
      <c r="L83" s="14" t="s">
        <v>77</v>
      </c>
      <c r="M83" s="14"/>
      <c r="N83" s="142">
        <v>6000</v>
      </c>
      <c r="O83" s="128"/>
      <c r="P83" s="143"/>
      <c r="Q83" s="151"/>
      <c r="R83" s="152"/>
    </row>
    <row r="84" spans="1:18">
      <c r="A84" s="97" t="s">
        <v>337</v>
      </c>
      <c r="B84" s="119" t="s">
        <v>102</v>
      </c>
      <c r="C84" s="112"/>
      <c r="D84" s="112"/>
      <c r="E84" s="112"/>
      <c r="F84" s="112"/>
      <c r="G84" s="112"/>
      <c r="H84" s="112" t="s">
        <v>308</v>
      </c>
      <c r="I84" s="99"/>
      <c r="J84" s="97" t="s">
        <v>112</v>
      </c>
      <c r="K84" s="98" t="s">
        <v>336</v>
      </c>
      <c r="L84" s="98"/>
      <c r="M84" s="98"/>
      <c r="N84" s="203">
        <f>N85</f>
        <v>40000</v>
      </c>
      <c r="O84" s="204">
        <f>N84*1.034</f>
        <v>41360</v>
      </c>
      <c r="P84" s="220">
        <f t="shared" si="29"/>
        <v>41773.599999999999</v>
      </c>
      <c r="Q84" s="237">
        <f t="shared" si="30"/>
        <v>103.4</v>
      </c>
      <c r="R84" s="178">
        <f t="shared" si="31"/>
        <v>101</v>
      </c>
    </row>
    <row r="85" spans="1:18">
      <c r="A85" s="117" t="s">
        <v>337</v>
      </c>
      <c r="B85" s="76"/>
      <c r="C85" s="59"/>
      <c r="D85" s="59"/>
      <c r="E85" s="59"/>
      <c r="F85" s="59"/>
      <c r="G85" s="59"/>
      <c r="H85" s="59"/>
      <c r="I85" s="122"/>
      <c r="J85" s="187" t="s">
        <v>112</v>
      </c>
      <c r="K85" s="387" t="s">
        <v>15</v>
      </c>
      <c r="L85" s="14" t="s">
        <v>16</v>
      </c>
      <c r="M85" s="14"/>
      <c r="N85" s="142">
        <f>N86</f>
        <v>40000</v>
      </c>
      <c r="O85" s="128">
        <f>N85*1.034</f>
        <v>41360</v>
      </c>
      <c r="P85" s="143">
        <f t="shared" si="29"/>
        <v>41773.599999999999</v>
      </c>
      <c r="Q85" s="151">
        <f t="shared" si="30"/>
        <v>103.4</v>
      </c>
      <c r="R85" s="152">
        <f t="shared" si="31"/>
        <v>101</v>
      </c>
    </row>
    <row r="86" spans="1:18">
      <c r="A86" s="117" t="s">
        <v>337</v>
      </c>
      <c r="B86" s="76"/>
      <c r="C86" s="59"/>
      <c r="D86" s="59"/>
      <c r="E86" s="59"/>
      <c r="F86" s="59"/>
      <c r="G86" s="59"/>
      <c r="H86" s="59"/>
      <c r="I86" s="122"/>
      <c r="J86" s="187" t="s">
        <v>112</v>
      </c>
      <c r="K86" s="387" t="s">
        <v>116</v>
      </c>
      <c r="L86" s="14" t="s">
        <v>72</v>
      </c>
      <c r="M86" s="14"/>
      <c r="N86" s="142">
        <f>N87</f>
        <v>40000</v>
      </c>
      <c r="O86" s="128">
        <f>N86*1.034</f>
        <v>41360</v>
      </c>
      <c r="P86" s="143">
        <f t="shared" si="29"/>
        <v>41773.599999999999</v>
      </c>
      <c r="Q86" s="151">
        <f t="shared" si="30"/>
        <v>103.4</v>
      </c>
      <c r="R86" s="152">
        <f t="shared" si="31"/>
        <v>101</v>
      </c>
    </row>
    <row r="87" spans="1:18">
      <c r="A87" s="117" t="s">
        <v>337</v>
      </c>
      <c r="B87" s="76" t="s">
        <v>102</v>
      </c>
      <c r="C87" s="59"/>
      <c r="D87" s="59"/>
      <c r="E87" s="59"/>
      <c r="F87" s="59"/>
      <c r="G87" s="59"/>
      <c r="H87" s="59" t="s">
        <v>308</v>
      </c>
      <c r="I87" s="122"/>
      <c r="J87" s="187" t="s">
        <v>112</v>
      </c>
      <c r="K87" s="387" t="s">
        <v>76</v>
      </c>
      <c r="L87" s="14" t="s">
        <v>77</v>
      </c>
      <c r="M87" s="14"/>
      <c r="N87" s="142">
        <v>40000</v>
      </c>
      <c r="O87" s="128"/>
      <c r="P87" s="143"/>
      <c r="Q87" s="15"/>
      <c r="R87" s="16"/>
    </row>
    <row r="88" spans="1:18">
      <c r="A88" s="97" t="s">
        <v>435</v>
      </c>
      <c r="B88" s="119" t="s">
        <v>102</v>
      </c>
      <c r="C88" s="112"/>
      <c r="D88" s="112"/>
      <c r="E88" s="112"/>
      <c r="F88" s="112"/>
      <c r="G88" s="112"/>
      <c r="H88" s="112" t="s">
        <v>308</v>
      </c>
      <c r="I88" s="99"/>
      <c r="J88" s="97" t="s">
        <v>112</v>
      </c>
      <c r="K88" s="368" t="s">
        <v>436</v>
      </c>
      <c r="L88" s="98"/>
      <c r="M88" s="98"/>
      <c r="N88" s="203">
        <v>100000</v>
      </c>
      <c r="O88" s="204">
        <v>103000</v>
      </c>
      <c r="P88" s="220">
        <v>104030</v>
      </c>
      <c r="Q88" s="177">
        <v>103</v>
      </c>
      <c r="R88" s="178">
        <v>101</v>
      </c>
    </row>
    <row r="89" spans="1:18">
      <c r="A89" s="117" t="s">
        <v>435</v>
      </c>
      <c r="B89" s="76"/>
      <c r="C89" s="59"/>
      <c r="D89" s="59"/>
      <c r="E89" s="59"/>
      <c r="F89" s="59"/>
      <c r="G89" s="59"/>
      <c r="H89" s="59"/>
      <c r="I89" s="122"/>
      <c r="J89" s="187" t="s">
        <v>112</v>
      </c>
      <c r="K89" s="472" t="s">
        <v>15</v>
      </c>
      <c r="L89" s="14" t="s">
        <v>16</v>
      </c>
      <c r="M89" s="14"/>
      <c r="N89" s="142">
        <v>100000</v>
      </c>
      <c r="O89" s="128">
        <v>103000</v>
      </c>
      <c r="P89" s="143">
        <v>104030</v>
      </c>
      <c r="Q89" s="149">
        <v>103</v>
      </c>
      <c r="R89" s="155">
        <v>101</v>
      </c>
    </row>
    <row r="90" spans="1:18">
      <c r="A90" s="117" t="s">
        <v>435</v>
      </c>
      <c r="B90" s="76"/>
      <c r="C90" s="59"/>
      <c r="D90" s="59"/>
      <c r="E90" s="59"/>
      <c r="F90" s="59"/>
      <c r="G90" s="59"/>
      <c r="H90" s="59"/>
      <c r="I90" s="122"/>
      <c r="J90" s="187" t="s">
        <v>112</v>
      </c>
      <c r="K90" s="472" t="s">
        <v>116</v>
      </c>
      <c r="L90" s="14" t="s">
        <v>72</v>
      </c>
      <c r="M90" s="14"/>
      <c r="N90" s="142">
        <v>100000</v>
      </c>
      <c r="O90" s="128">
        <v>103000</v>
      </c>
      <c r="P90" s="143">
        <v>104030</v>
      </c>
      <c r="Q90" s="149">
        <v>103</v>
      </c>
      <c r="R90" s="155">
        <v>101</v>
      </c>
    </row>
    <row r="91" spans="1:18">
      <c r="A91" s="117" t="s">
        <v>435</v>
      </c>
      <c r="B91" s="76" t="s">
        <v>102</v>
      </c>
      <c r="C91" s="59"/>
      <c r="D91" s="59"/>
      <c r="E91" s="59"/>
      <c r="F91" s="59"/>
      <c r="G91" s="59"/>
      <c r="H91" s="59" t="s">
        <v>308</v>
      </c>
      <c r="I91" s="122"/>
      <c r="J91" s="187" t="s">
        <v>112</v>
      </c>
      <c r="K91" s="472" t="s">
        <v>76</v>
      </c>
      <c r="L91" s="14" t="s">
        <v>77</v>
      </c>
      <c r="M91" s="14"/>
      <c r="N91" s="142">
        <v>100000</v>
      </c>
      <c r="O91" s="128"/>
      <c r="P91" s="143"/>
      <c r="Q91" s="15"/>
      <c r="R91" s="16"/>
    </row>
    <row r="92" spans="1:18">
      <c r="A92" s="179"/>
      <c r="B92" s="185"/>
      <c r="C92" s="134"/>
      <c r="D92" s="134"/>
      <c r="E92" s="134"/>
      <c r="F92" s="134"/>
      <c r="G92" s="134"/>
      <c r="H92" s="134"/>
      <c r="I92" s="136"/>
      <c r="J92" s="179"/>
      <c r="K92" s="135" t="s">
        <v>217</v>
      </c>
      <c r="L92" s="135"/>
      <c r="M92" s="135"/>
      <c r="N92" s="221">
        <f>SUM(N93)</f>
        <v>268000</v>
      </c>
      <c r="O92" s="396">
        <f t="shared" ref="O92:O97" si="32">N92*1.01</f>
        <v>270680</v>
      </c>
      <c r="P92" s="210">
        <f t="shared" ref="P92:P97" si="33">O92*1.01</f>
        <v>273386.8</v>
      </c>
      <c r="Q92" s="197">
        <f>O92/N92*100</f>
        <v>101</v>
      </c>
      <c r="R92" s="167">
        <f>P92/O92*100</f>
        <v>101</v>
      </c>
    </row>
    <row r="93" spans="1:18">
      <c r="A93" s="100"/>
      <c r="B93" s="101"/>
      <c r="C93" s="82"/>
      <c r="D93" s="82"/>
      <c r="E93" s="82"/>
      <c r="F93" s="82"/>
      <c r="G93" s="82"/>
      <c r="H93" s="82"/>
      <c r="I93" s="102"/>
      <c r="J93" s="189" t="s">
        <v>12</v>
      </c>
      <c r="K93" s="75" t="s">
        <v>199</v>
      </c>
      <c r="L93" s="75"/>
      <c r="M93" s="75"/>
      <c r="N93" s="222">
        <f>N94</f>
        <v>268000</v>
      </c>
      <c r="O93" s="397">
        <f t="shared" si="32"/>
        <v>270680</v>
      </c>
      <c r="P93" s="235">
        <f t="shared" si="33"/>
        <v>273386.8</v>
      </c>
      <c r="Q93" s="198">
        <f t="shared" ref="Q93:Q101" si="34">O93/N93*100</f>
        <v>101</v>
      </c>
      <c r="R93" s="170">
        <f t="shared" ref="R93:R101" si="35">P93/O93*100</f>
        <v>101</v>
      </c>
    </row>
    <row r="94" spans="1:18">
      <c r="A94" s="118" t="s">
        <v>233</v>
      </c>
      <c r="B94" s="184" t="s">
        <v>102</v>
      </c>
      <c r="C94" s="104" t="s">
        <v>4</v>
      </c>
      <c r="D94" s="104"/>
      <c r="E94" s="104"/>
      <c r="F94" s="104" t="s">
        <v>306</v>
      </c>
      <c r="G94" s="104"/>
      <c r="H94" s="104"/>
      <c r="I94" s="106"/>
      <c r="J94" s="118"/>
      <c r="K94" s="105" t="s">
        <v>234</v>
      </c>
      <c r="L94" s="105"/>
      <c r="M94" s="105"/>
      <c r="N94" s="223">
        <f>N95+N99</f>
        <v>268000</v>
      </c>
      <c r="O94" s="224">
        <f t="shared" si="32"/>
        <v>270680</v>
      </c>
      <c r="P94" s="213">
        <f t="shared" si="33"/>
        <v>273386.8</v>
      </c>
      <c r="Q94" s="202">
        <f t="shared" si="34"/>
        <v>101</v>
      </c>
      <c r="R94" s="174">
        <f t="shared" si="35"/>
        <v>101</v>
      </c>
    </row>
    <row r="95" spans="1:18">
      <c r="A95" s="97" t="s">
        <v>280</v>
      </c>
      <c r="B95" s="119" t="s">
        <v>102</v>
      </c>
      <c r="C95" s="112"/>
      <c r="D95" s="112"/>
      <c r="E95" s="112"/>
      <c r="F95" s="112" t="s">
        <v>306</v>
      </c>
      <c r="G95" s="112"/>
      <c r="H95" s="112"/>
      <c r="I95" s="99"/>
      <c r="J95" s="97" t="s">
        <v>117</v>
      </c>
      <c r="K95" s="98" t="s">
        <v>235</v>
      </c>
      <c r="L95" s="98"/>
      <c r="M95" s="98"/>
      <c r="N95" s="225">
        <f>N96</f>
        <v>260000</v>
      </c>
      <c r="O95" s="226">
        <f t="shared" si="32"/>
        <v>262600</v>
      </c>
      <c r="P95" s="211">
        <f t="shared" si="33"/>
        <v>265226</v>
      </c>
      <c r="Q95" s="177">
        <f t="shared" si="34"/>
        <v>101</v>
      </c>
      <c r="R95" s="178">
        <f t="shared" si="35"/>
        <v>101</v>
      </c>
    </row>
    <row r="96" spans="1:18">
      <c r="A96" s="116" t="s">
        <v>280</v>
      </c>
      <c r="B96" s="120"/>
      <c r="C96" s="121"/>
      <c r="D96" s="121"/>
      <c r="E96" s="121"/>
      <c r="F96" s="121"/>
      <c r="G96" s="121"/>
      <c r="H96" s="121"/>
      <c r="I96" s="113"/>
      <c r="J96" s="114" t="s">
        <v>117</v>
      </c>
      <c r="K96" s="124">
        <v>3</v>
      </c>
      <c r="L96" s="124" t="s">
        <v>14</v>
      </c>
      <c r="M96" s="124"/>
      <c r="N96" s="490">
        <f>N97</f>
        <v>260000</v>
      </c>
      <c r="O96" s="491">
        <f t="shared" si="32"/>
        <v>262600</v>
      </c>
      <c r="P96" s="255">
        <f t="shared" si="33"/>
        <v>265226</v>
      </c>
      <c r="Q96" s="253">
        <f t="shared" si="34"/>
        <v>101</v>
      </c>
      <c r="R96" s="254">
        <f t="shared" si="35"/>
        <v>101</v>
      </c>
    </row>
    <row r="97" spans="1:18">
      <c r="A97" s="117" t="s">
        <v>280</v>
      </c>
      <c r="B97" s="76"/>
      <c r="C97" s="59"/>
      <c r="D97" s="59"/>
      <c r="E97" s="59"/>
      <c r="F97" s="59"/>
      <c r="G97" s="59"/>
      <c r="H97" s="59"/>
      <c r="I97" s="122"/>
      <c r="J97" s="187" t="s">
        <v>117</v>
      </c>
      <c r="K97" s="14">
        <v>38</v>
      </c>
      <c r="L97" s="14" t="s">
        <v>110</v>
      </c>
      <c r="M97" s="14"/>
      <c r="N97" s="193">
        <f>N98</f>
        <v>260000</v>
      </c>
      <c r="O97" s="150">
        <f t="shared" si="32"/>
        <v>262600</v>
      </c>
      <c r="P97" s="212">
        <f t="shared" si="33"/>
        <v>265226</v>
      </c>
      <c r="Q97" s="127">
        <f t="shared" si="34"/>
        <v>101</v>
      </c>
      <c r="R97" s="152">
        <f t="shared" si="35"/>
        <v>101</v>
      </c>
    </row>
    <row r="98" spans="1:18">
      <c r="A98" s="115" t="s">
        <v>280</v>
      </c>
      <c r="B98" s="123" t="s">
        <v>102</v>
      </c>
      <c r="C98" s="77"/>
      <c r="D98" s="77"/>
      <c r="E98" s="77"/>
      <c r="F98" s="77" t="s">
        <v>306</v>
      </c>
      <c r="G98" s="77"/>
      <c r="H98" s="77"/>
      <c r="I98" s="110"/>
      <c r="J98" s="111" t="s">
        <v>117</v>
      </c>
      <c r="K98" s="17">
        <v>381</v>
      </c>
      <c r="L98" s="17" t="s">
        <v>68</v>
      </c>
      <c r="M98" s="17"/>
      <c r="N98" s="424">
        <v>260000</v>
      </c>
      <c r="O98" s="425"/>
      <c r="P98" s="219"/>
      <c r="Q98" s="256"/>
      <c r="R98" s="138"/>
    </row>
    <row r="99" spans="1:18">
      <c r="A99" s="97" t="s">
        <v>281</v>
      </c>
      <c r="B99" s="119" t="s">
        <v>102</v>
      </c>
      <c r="C99" s="112"/>
      <c r="D99" s="112"/>
      <c r="E99" s="112"/>
      <c r="F99" s="112"/>
      <c r="G99" s="112"/>
      <c r="H99" s="112"/>
      <c r="I99" s="99"/>
      <c r="J99" s="97" t="s">
        <v>117</v>
      </c>
      <c r="K99" s="98" t="s">
        <v>236</v>
      </c>
      <c r="L99" s="98"/>
      <c r="M99" s="98"/>
      <c r="N99" s="225">
        <f>N100</f>
        <v>8000</v>
      </c>
      <c r="O99" s="226">
        <f>N99*1.01</f>
        <v>8080</v>
      </c>
      <c r="P99" s="211">
        <f t="shared" ref="P99:P101" si="36">O99*1.01</f>
        <v>8160.8</v>
      </c>
      <c r="Q99" s="177">
        <f t="shared" si="34"/>
        <v>101</v>
      </c>
      <c r="R99" s="178">
        <f t="shared" si="35"/>
        <v>101</v>
      </c>
    </row>
    <row r="100" spans="1:18">
      <c r="A100" s="117" t="s">
        <v>281</v>
      </c>
      <c r="B100" s="76"/>
      <c r="C100" s="59"/>
      <c r="D100" s="59"/>
      <c r="E100" s="59"/>
      <c r="F100" s="59"/>
      <c r="G100" s="59"/>
      <c r="H100" s="59"/>
      <c r="I100" s="122"/>
      <c r="J100" s="187" t="s">
        <v>117</v>
      </c>
      <c r="K100" s="14">
        <v>3</v>
      </c>
      <c r="L100" s="14" t="s">
        <v>14</v>
      </c>
      <c r="M100" s="14"/>
      <c r="N100" s="193">
        <f>N101</f>
        <v>8000</v>
      </c>
      <c r="O100" s="150">
        <f>N100*1.01</f>
        <v>8080</v>
      </c>
      <c r="P100" s="212">
        <f t="shared" si="36"/>
        <v>8160.8</v>
      </c>
      <c r="Q100" s="127">
        <f t="shared" si="34"/>
        <v>101</v>
      </c>
      <c r="R100" s="152">
        <f t="shared" si="35"/>
        <v>101</v>
      </c>
    </row>
    <row r="101" spans="1:18">
      <c r="A101" s="117" t="s">
        <v>281</v>
      </c>
      <c r="B101" s="76"/>
      <c r="C101" s="59"/>
      <c r="D101" s="59"/>
      <c r="E101" s="59"/>
      <c r="F101" s="59"/>
      <c r="G101" s="59"/>
      <c r="H101" s="59"/>
      <c r="I101" s="122"/>
      <c r="J101" s="187" t="s">
        <v>117</v>
      </c>
      <c r="K101" s="14">
        <v>38</v>
      </c>
      <c r="L101" s="14" t="s">
        <v>110</v>
      </c>
      <c r="M101" s="14"/>
      <c r="N101" s="193">
        <f>N102</f>
        <v>8000</v>
      </c>
      <c r="O101" s="150">
        <f>N101*1.01</f>
        <v>8080</v>
      </c>
      <c r="P101" s="212">
        <f t="shared" si="36"/>
        <v>8160.8</v>
      </c>
      <c r="Q101" s="127">
        <f t="shared" si="34"/>
        <v>101</v>
      </c>
      <c r="R101" s="152">
        <f t="shared" si="35"/>
        <v>101</v>
      </c>
    </row>
    <row r="102" spans="1:18">
      <c r="A102" s="115" t="s">
        <v>281</v>
      </c>
      <c r="B102" s="123" t="s">
        <v>102</v>
      </c>
      <c r="C102" s="77"/>
      <c r="D102" s="77"/>
      <c r="E102" s="77"/>
      <c r="F102" s="77"/>
      <c r="G102" s="77"/>
      <c r="H102" s="77"/>
      <c r="I102" s="110"/>
      <c r="J102" s="111" t="s">
        <v>117</v>
      </c>
      <c r="K102" s="17">
        <v>381</v>
      </c>
      <c r="L102" s="17" t="s">
        <v>68</v>
      </c>
      <c r="M102" s="17"/>
      <c r="N102" s="424">
        <v>8000</v>
      </c>
      <c r="O102" s="425"/>
      <c r="P102" s="219"/>
      <c r="Q102" s="251"/>
      <c r="R102" s="252"/>
    </row>
    <row r="103" spans="1:18">
      <c r="A103" s="179"/>
      <c r="B103" s="185"/>
      <c r="C103" s="134"/>
      <c r="D103" s="134"/>
      <c r="E103" s="134"/>
      <c r="F103" s="134"/>
      <c r="G103" s="134"/>
      <c r="H103" s="134"/>
      <c r="I103" s="136"/>
      <c r="J103" s="179"/>
      <c r="K103" s="135" t="s">
        <v>218</v>
      </c>
      <c r="L103" s="135"/>
      <c r="M103" s="135"/>
      <c r="N103" s="165">
        <f>N104+N115+N126</f>
        <v>5753300</v>
      </c>
      <c r="O103" s="398">
        <f>O104+O115+O126</f>
        <v>5890912</v>
      </c>
      <c r="P103" s="399">
        <f t="shared" ref="P103:P107" si="37">O103*1.01</f>
        <v>5949821.1200000001</v>
      </c>
      <c r="Q103" s="166">
        <f t="shared" ref="Q103:R106" si="38">O103/N103*100</f>
        <v>102.39187944310221</v>
      </c>
      <c r="R103" s="227">
        <f t="shared" si="38"/>
        <v>101</v>
      </c>
    </row>
    <row r="104" spans="1:18">
      <c r="A104" s="100"/>
      <c r="B104" s="101"/>
      <c r="C104" s="82"/>
      <c r="D104" s="82"/>
      <c r="E104" s="82"/>
      <c r="F104" s="82"/>
      <c r="G104" s="82"/>
      <c r="H104" s="82"/>
      <c r="I104" s="102"/>
      <c r="J104" s="189" t="s">
        <v>10</v>
      </c>
      <c r="K104" s="75" t="s">
        <v>200</v>
      </c>
      <c r="L104" s="75"/>
      <c r="M104" s="75"/>
      <c r="N104" s="228">
        <f>N105</f>
        <v>1840000</v>
      </c>
      <c r="O104" s="400">
        <f>O105</f>
        <v>1864400</v>
      </c>
      <c r="P104" s="401">
        <f t="shared" si="37"/>
        <v>1883044</v>
      </c>
      <c r="Q104" s="169">
        <f t="shared" si="38"/>
        <v>101.32608695652175</v>
      </c>
      <c r="R104" s="229">
        <f t="shared" si="38"/>
        <v>101</v>
      </c>
    </row>
    <row r="105" spans="1:18">
      <c r="A105" s="118" t="s">
        <v>264</v>
      </c>
      <c r="B105" s="184" t="s">
        <v>102</v>
      </c>
      <c r="C105" s="104" t="s">
        <v>4</v>
      </c>
      <c r="D105" s="104" t="s">
        <v>6</v>
      </c>
      <c r="E105" s="104" t="s">
        <v>15</v>
      </c>
      <c r="F105" s="104"/>
      <c r="G105" s="104"/>
      <c r="H105" s="104" t="s">
        <v>308</v>
      </c>
      <c r="I105" s="106"/>
      <c r="J105" s="118"/>
      <c r="K105" s="105" t="s">
        <v>241</v>
      </c>
      <c r="L105" s="105"/>
      <c r="M105" s="105"/>
      <c r="N105" s="171">
        <f>N106+N110</f>
        <v>1840000</v>
      </c>
      <c r="O105" s="230">
        <f>O106+O110</f>
        <v>1864400</v>
      </c>
      <c r="P105" s="231">
        <f t="shared" si="37"/>
        <v>1883044</v>
      </c>
      <c r="Q105" s="173">
        <f t="shared" si="38"/>
        <v>101.32608695652175</v>
      </c>
      <c r="R105" s="174">
        <f t="shared" si="38"/>
        <v>101</v>
      </c>
    </row>
    <row r="106" spans="1:18">
      <c r="A106" s="97" t="s">
        <v>282</v>
      </c>
      <c r="B106" s="119" t="s">
        <v>102</v>
      </c>
      <c r="C106" s="112" t="s">
        <v>4</v>
      </c>
      <c r="D106" s="112" t="s">
        <v>6</v>
      </c>
      <c r="E106" s="112" t="s">
        <v>15</v>
      </c>
      <c r="F106" s="112"/>
      <c r="G106" s="112"/>
      <c r="H106" s="112" t="s">
        <v>308</v>
      </c>
      <c r="I106" s="99"/>
      <c r="J106" s="97" t="s">
        <v>191</v>
      </c>
      <c r="K106" s="98" t="s">
        <v>237</v>
      </c>
      <c r="L106" s="98"/>
      <c r="M106" s="98"/>
      <c r="N106" s="203">
        <f>N107</f>
        <v>1500000</v>
      </c>
      <c r="O106" s="204">
        <f>N106*1.014</f>
        <v>1521000</v>
      </c>
      <c r="P106" s="220">
        <f t="shared" si="37"/>
        <v>1536210</v>
      </c>
      <c r="Q106" s="237">
        <f t="shared" si="38"/>
        <v>101.4</v>
      </c>
      <c r="R106" s="178">
        <f t="shared" si="38"/>
        <v>101</v>
      </c>
    </row>
    <row r="107" spans="1:18">
      <c r="A107" s="116" t="s">
        <v>282</v>
      </c>
      <c r="B107" s="121"/>
      <c r="C107" s="121"/>
      <c r="D107" s="121"/>
      <c r="E107" s="121"/>
      <c r="F107" s="121"/>
      <c r="G107" s="121"/>
      <c r="H107" s="121"/>
      <c r="I107" s="124"/>
      <c r="J107" s="114" t="s">
        <v>191</v>
      </c>
      <c r="K107" s="124">
        <v>3</v>
      </c>
      <c r="L107" s="124" t="s">
        <v>14</v>
      </c>
      <c r="M107" s="124"/>
      <c r="N107" s="139">
        <f>N108</f>
        <v>1500000</v>
      </c>
      <c r="O107" s="140">
        <f>N107*1.014</f>
        <v>1521000</v>
      </c>
      <c r="P107" s="141">
        <f t="shared" si="37"/>
        <v>1536210</v>
      </c>
      <c r="Q107" s="434">
        <f t="shared" ref="Q107:Q108" si="39">O107/N107*100</f>
        <v>101.4</v>
      </c>
      <c r="R107" s="254">
        <f t="shared" ref="R107:R108" si="40">P107/O107*100</f>
        <v>101</v>
      </c>
    </row>
    <row r="108" spans="1:18">
      <c r="A108" s="117" t="s">
        <v>282</v>
      </c>
      <c r="B108" s="59"/>
      <c r="C108" s="59"/>
      <c r="D108" s="59"/>
      <c r="E108" s="59"/>
      <c r="F108" s="59"/>
      <c r="G108" s="59"/>
      <c r="H108" s="59"/>
      <c r="I108" s="14"/>
      <c r="J108" s="187" t="s">
        <v>191</v>
      </c>
      <c r="K108" s="14">
        <v>32</v>
      </c>
      <c r="L108" s="14" t="s">
        <v>58</v>
      </c>
      <c r="M108" s="14"/>
      <c r="N108" s="142">
        <f>N109</f>
        <v>1500000</v>
      </c>
      <c r="O108" s="128">
        <f>N108*1.014</f>
        <v>1521000</v>
      </c>
      <c r="P108" s="143">
        <f>O108*1.01</f>
        <v>1536210</v>
      </c>
      <c r="Q108" s="151">
        <f t="shared" si="39"/>
        <v>101.4</v>
      </c>
      <c r="R108" s="152">
        <f t="shared" si="40"/>
        <v>101</v>
      </c>
    </row>
    <row r="109" spans="1:18">
      <c r="A109" s="115" t="s">
        <v>282</v>
      </c>
      <c r="B109" s="77" t="s">
        <v>102</v>
      </c>
      <c r="C109" s="77"/>
      <c r="D109" s="77" t="s">
        <v>6</v>
      </c>
      <c r="E109" s="77" t="s">
        <v>15</v>
      </c>
      <c r="F109" s="77"/>
      <c r="G109" s="77"/>
      <c r="H109" s="77" t="s">
        <v>308</v>
      </c>
      <c r="I109" s="17"/>
      <c r="J109" s="111" t="s">
        <v>191</v>
      </c>
      <c r="K109" s="17">
        <v>323</v>
      </c>
      <c r="L109" s="17" t="s">
        <v>61</v>
      </c>
      <c r="M109" s="17"/>
      <c r="N109" s="144">
        <v>1500000</v>
      </c>
      <c r="O109" s="145"/>
      <c r="P109" s="219"/>
      <c r="Q109" s="251"/>
      <c r="R109" s="252"/>
    </row>
    <row r="110" spans="1:18">
      <c r="A110" s="97" t="s">
        <v>283</v>
      </c>
      <c r="B110" s="119" t="s">
        <v>102</v>
      </c>
      <c r="C110" s="112"/>
      <c r="D110" s="112" t="s">
        <v>6</v>
      </c>
      <c r="E110" s="112" t="s">
        <v>15</v>
      </c>
      <c r="F110" s="112"/>
      <c r="G110" s="112"/>
      <c r="H110" s="112" t="s">
        <v>308</v>
      </c>
      <c r="I110" s="99"/>
      <c r="J110" s="97" t="s">
        <v>118</v>
      </c>
      <c r="K110" s="98" t="s">
        <v>238</v>
      </c>
      <c r="L110" s="98"/>
      <c r="M110" s="98"/>
      <c r="N110" s="203">
        <f>N111</f>
        <v>340000</v>
      </c>
      <c r="O110" s="204">
        <f>N110*1.01</f>
        <v>343400</v>
      </c>
      <c r="P110" s="211">
        <f t="shared" ref="P110:P111" si="41">O110*1.01</f>
        <v>346834</v>
      </c>
      <c r="Q110" s="177">
        <f>O110/N110*100</f>
        <v>101</v>
      </c>
      <c r="R110" s="178">
        <f>P110/O110*100</f>
        <v>101</v>
      </c>
    </row>
    <row r="111" spans="1:18">
      <c r="A111" s="117" t="s">
        <v>283</v>
      </c>
      <c r="B111" s="76"/>
      <c r="C111" s="59"/>
      <c r="D111" s="59"/>
      <c r="E111" s="59"/>
      <c r="F111" s="59"/>
      <c r="G111" s="59"/>
      <c r="H111" s="59"/>
      <c r="I111" s="122"/>
      <c r="J111" s="187" t="s">
        <v>118</v>
      </c>
      <c r="K111" s="14">
        <v>3</v>
      </c>
      <c r="L111" s="14" t="s">
        <v>14</v>
      </c>
      <c r="M111" s="14"/>
      <c r="N111" s="142">
        <f>N112</f>
        <v>340000</v>
      </c>
      <c r="O111" s="128">
        <f>N111*1.01</f>
        <v>343400</v>
      </c>
      <c r="P111" s="212">
        <f t="shared" si="41"/>
        <v>346834</v>
      </c>
      <c r="Q111" s="127">
        <f t="shared" ref="Q111:Q112" si="42">O111/N111*100</f>
        <v>101</v>
      </c>
      <c r="R111" s="152">
        <f t="shared" ref="R111:R112" si="43">P111/O111*100</f>
        <v>101</v>
      </c>
    </row>
    <row r="112" spans="1:18">
      <c r="A112" s="117" t="s">
        <v>283</v>
      </c>
      <c r="B112" s="76"/>
      <c r="C112" s="59"/>
      <c r="D112" s="59"/>
      <c r="E112" s="59"/>
      <c r="F112" s="59"/>
      <c r="G112" s="59"/>
      <c r="H112" s="59"/>
      <c r="I112" s="122"/>
      <c r="J112" s="187" t="s">
        <v>118</v>
      </c>
      <c r="K112" s="14">
        <v>32</v>
      </c>
      <c r="L112" s="14" t="s">
        <v>58</v>
      </c>
      <c r="M112" s="14"/>
      <c r="N112" s="142">
        <f>SUM(N113:N114)</f>
        <v>340000</v>
      </c>
      <c r="O112" s="128">
        <f>N112*1.01</f>
        <v>343400</v>
      </c>
      <c r="P112" s="212">
        <f>O112*1.01</f>
        <v>346834</v>
      </c>
      <c r="Q112" s="127">
        <f t="shared" si="42"/>
        <v>101</v>
      </c>
      <c r="R112" s="152">
        <f t="shared" si="43"/>
        <v>101</v>
      </c>
    </row>
    <row r="113" spans="1:18">
      <c r="A113" s="117" t="s">
        <v>283</v>
      </c>
      <c r="B113" s="76" t="s">
        <v>102</v>
      </c>
      <c r="C113" s="59"/>
      <c r="D113" s="59" t="s">
        <v>6</v>
      </c>
      <c r="E113" s="59" t="s">
        <v>15</v>
      </c>
      <c r="F113" s="59"/>
      <c r="G113" s="59"/>
      <c r="H113" s="59"/>
      <c r="I113" s="122"/>
      <c r="J113" s="187" t="s">
        <v>118</v>
      </c>
      <c r="K113" s="14">
        <v>322</v>
      </c>
      <c r="L113" s="14" t="s">
        <v>104</v>
      </c>
      <c r="M113" s="14"/>
      <c r="N113" s="142">
        <v>240000</v>
      </c>
      <c r="O113" s="128"/>
      <c r="P113" s="212"/>
      <c r="Q113" s="15"/>
      <c r="R113" s="16"/>
    </row>
    <row r="114" spans="1:18">
      <c r="A114" s="117" t="s">
        <v>283</v>
      </c>
      <c r="B114" s="76" t="s">
        <v>102</v>
      </c>
      <c r="C114" s="59"/>
      <c r="D114" s="59" t="s">
        <v>6</v>
      </c>
      <c r="E114" s="59" t="s">
        <v>15</v>
      </c>
      <c r="F114" s="59"/>
      <c r="G114" s="59"/>
      <c r="H114" s="59" t="s">
        <v>308</v>
      </c>
      <c r="I114" s="122"/>
      <c r="J114" s="187" t="s">
        <v>118</v>
      </c>
      <c r="K114" s="14">
        <v>323</v>
      </c>
      <c r="L114" s="14" t="s">
        <v>61</v>
      </c>
      <c r="M114" s="14"/>
      <c r="N114" s="142">
        <v>100000</v>
      </c>
      <c r="O114" s="128"/>
      <c r="P114" s="212"/>
      <c r="Q114" s="15"/>
      <c r="R114" s="16"/>
    </row>
    <row r="115" spans="1:18">
      <c r="A115" s="232"/>
      <c r="B115" s="101"/>
      <c r="C115" s="82"/>
      <c r="D115" s="82"/>
      <c r="E115" s="82"/>
      <c r="F115" s="82"/>
      <c r="G115" s="82"/>
      <c r="H115" s="82"/>
      <c r="I115" s="102"/>
      <c r="J115" s="189" t="s">
        <v>9</v>
      </c>
      <c r="K115" s="75" t="s">
        <v>201</v>
      </c>
      <c r="L115" s="75"/>
      <c r="M115" s="75"/>
      <c r="N115" s="233">
        <f>N116</f>
        <v>2678300</v>
      </c>
      <c r="O115" s="234">
        <f>O116</f>
        <v>2774142</v>
      </c>
      <c r="P115" s="235">
        <f t="shared" ref="P115:P118" si="44">O115*1.01</f>
        <v>2801883.42</v>
      </c>
      <c r="Q115" s="169">
        <f>O115/N115*100</f>
        <v>103.57846395101372</v>
      </c>
      <c r="R115" s="229">
        <f>P115/O115*100</f>
        <v>101</v>
      </c>
    </row>
    <row r="116" spans="1:18">
      <c r="A116" s="118" t="s">
        <v>265</v>
      </c>
      <c r="B116" s="184" t="s">
        <v>102</v>
      </c>
      <c r="C116" s="104" t="s">
        <v>4</v>
      </c>
      <c r="D116" s="104"/>
      <c r="E116" s="104"/>
      <c r="F116" s="104"/>
      <c r="G116" s="104" t="s">
        <v>4</v>
      </c>
      <c r="H116" s="104" t="s">
        <v>308</v>
      </c>
      <c r="I116" s="106"/>
      <c r="J116" s="118"/>
      <c r="K116" s="105" t="s">
        <v>242</v>
      </c>
      <c r="L116" s="105"/>
      <c r="M116" s="105"/>
      <c r="N116" s="171">
        <f>N117+N121</f>
        <v>2678300</v>
      </c>
      <c r="O116" s="201">
        <f>O117+O121</f>
        <v>2774142</v>
      </c>
      <c r="P116" s="213">
        <f t="shared" si="44"/>
        <v>2801883.42</v>
      </c>
      <c r="Q116" s="173">
        <f>O116/N116*100</f>
        <v>103.57846395101372</v>
      </c>
      <c r="R116" s="236">
        <f>P116/O116*100</f>
        <v>101</v>
      </c>
    </row>
    <row r="117" spans="1:18">
      <c r="A117" s="97" t="s">
        <v>284</v>
      </c>
      <c r="B117" s="119" t="s">
        <v>102</v>
      </c>
      <c r="C117" s="112"/>
      <c r="D117" s="112"/>
      <c r="E117" s="112"/>
      <c r="F117" s="112"/>
      <c r="G117" s="112" t="s">
        <v>4</v>
      </c>
      <c r="H117" s="112" t="s">
        <v>308</v>
      </c>
      <c r="I117" s="99"/>
      <c r="J117" s="97" t="s">
        <v>192</v>
      </c>
      <c r="K117" s="98" t="s">
        <v>239</v>
      </c>
      <c r="L117" s="98"/>
      <c r="M117" s="98"/>
      <c r="N117" s="203">
        <f>N118</f>
        <v>1278300</v>
      </c>
      <c r="O117" s="176">
        <f>N117*1.03</f>
        <v>1316649</v>
      </c>
      <c r="P117" s="216">
        <f t="shared" si="44"/>
        <v>1329815.49</v>
      </c>
      <c r="Q117" s="177">
        <f t="shared" ref="Q117:Q138" si="45">O117/N117*100</f>
        <v>103</v>
      </c>
      <c r="R117" s="178">
        <f t="shared" ref="R117:R138" si="46">P117/O117*100</f>
        <v>101</v>
      </c>
    </row>
    <row r="118" spans="1:18">
      <c r="A118" s="117" t="s">
        <v>284</v>
      </c>
      <c r="B118" s="76"/>
      <c r="C118" s="59"/>
      <c r="D118" s="59"/>
      <c r="E118" s="59"/>
      <c r="F118" s="59"/>
      <c r="G118" s="59"/>
      <c r="H118" s="59"/>
      <c r="I118" s="122"/>
      <c r="J118" s="187" t="s">
        <v>192</v>
      </c>
      <c r="K118" s="14">
        <v>4</v>
      </c>
      <c r="L118" s="14" t="s">
        <v>16</v>
      </c>
      <c r="M118" s="14"/>
      <c r="N118" s="142">
        <f>N119</f>
        <v>1278300</v>
      </c>
      <c r="O118" s="126">
        <f>N118*1.03</f>
        <v>1316649</v>
      </c>
      <c r="P118" s="212">
        <f t="shared" si="44"/>
        <v>1329815.49</v>
      </c>
      <c r="Q118" s="127">
        <f t="shared" si="45"/>
        <v>103</v>
      </c>
      <c r="R118" s="152">
        <f t="shared" si="46"/>
        <v>101</v>
      </c>
    </row>
    <row r="119" spans="1:18">
      <c r="A119" s="117" t="s">
        <v>284</v>
      </c>
      <c r="B119" s="76"/>
      <c r="C119" s="59"/>
      <c r="D119" s="59"/>
      <c r="E119" s="59"/>
      <c r="F119" s="59"/>
      <c r="G119" s="59"/>
      <c r="H119" s="59"/>
      <c r="I119" s="122"/>
      <c r="J119" s="187" t="s">
        <v>192</v>
      </c>
      <c r="K119" s="14">
        <v>42</v>
      </c>
      <c r="L119" s="14" t="s">
        <v>119</v>
      </c>
      <c r="M119" s="14"/>
      <c r="N119" s="142">
        <f>N120</f>
        <v>1278300</v>
      </c>
      <c r="O119" s="126">
        <f>N119*1.03</f>
        <v>1316649</v>
      </c>
      <c r="P119" s="212">
        <f>O119*1.01</f>
        <v>1329815.49</v>
      </c>
      <c r="Q119" s="127">
        <f t="shared" si="45"/>
        <v>103</v>
      </c>
      <c r="R119" s="152">
        <f t="shared" si="46"/>
        <v>101</v>
      </c>
    </row>
    <row r="120" spans="1:18">
      <c r="A120" s="117" t="s">
        <v>284</v>
      </c>
      <c r="B120" s="76" t="s">
        <v>102</v>
      </c>
      <c r="C120" s="59"/>
      <c r="D120" s="59"/>
      <c r="E120" s="59"/>
      <c r="F120" s="59"/>
      <c r="G120" s="59"/>
      <c r="H120" s="59" t="s">
        <v>308</v>
      </c>
      <c r="I120" s="122"/>
      <c r="J120" s="187" t="s">
        <v>192</v>
      </c>
      <c r="K120" s="14">
        <v>421</v>
      </c>
      <c r="L120" s="14" t="s">
        <v>73</v>
      </c>
      <c r="M120" s="14"/>
      <c r="N120" s="142">
        <v>1278300</v>
      </c>
      <c r="O120" s="128"/>
      <c r="P120" s="212"/>
      <c r="Q120" s="127"/>
      <c r="R120" s="152"/>
    </row>
    <row r="121" spans="1:18">
      <c r="A121" s="97" t="s">
        <v>285</v>
      </c>
      <c r="B121" s="119" t="s">
        <v>102</v>
      </c>
      <c r="C121" s="112"/>
      <c r="D121" s="112"/>
      <c r="E121" s="112"/>
      <c r="F121" s="112"/>
      <c r="G121" s="112"/>
      <c r="H121" s="112" t="s">
        <v>308</v>
      </c>
      <c r="I121" s="99"/>
      <c r="J121" s="97" t="s">
        <v>192</v>
      </c>
      <c r="K121" s="98" t="s">
        <v>240</v>
      </c>
      <c r="L121" s="98"/>
      <c r="M121" s="98"/>
      <c r="N121" s="203">
        <f>N122</f>
        <v>1400000</v>
      </c>
      <c r="O121" s="204">
        <v>1457493</v>
      </c>
      <c r="P121" s="220">
        <f t="shared" ref="P121:P123" si="47">O121*1.01</f>
        <v>1472067.93</v>
      </c>
      <c r="Q121" s="237">
        <f t="shared" si="45"/>
        <v>104.10664285714286</v>
      </c>
      <c r="R121" s="238">
        <f t="shared" si="46"/>
        <v>101</v>
      </c>
    </row>
    <row r="122" spans="1:18">
      <c r="A122" s="117" t="s">
        <v>285</v>
      </c>
      <c r="B122" s="76"/>
      <c r="C122" s="59"/>
      <c r="D122" s="59"/>
      <c r="E122" s="59"/>
      <c r="F122" s="59"/>
      <c r="G122" s="59"/>
      <c r="H122" s="59"/>
      <c r="I122" s="122"/>
      <c r="J122" s="187" t="s">
        <v>192</v>
      </c>
      <c r="K122" s="14">
        <v>4</v>
      </c>
      <c r="L122" s="14" t="s">
        <v>16</v>
      </c>
      <c r="M122" s="14"/>
      <c r="N122" s="142">
        <f>SUM(N123)</f>
        <v>1400000</v>
      </c>
      <c r="O122" s="128">
        <v>1457493</v>
      </c>
      <c r="P122" s="143">
        <f t="shared" si="47"/>
        <v>1472067.93</v>
      </c>
      <c r="Q122" s="151">
        <f t="shared" si="45"/>
        <v>104.10664285714286</v>
      </c>
      <c r="R122" s="158">
        <f t="shared" si="46"/>
        <v>101</v>
      </c>
    </row>
    <row r="123" spans="1:18">
      <c r="A123" s="117" t="s">
        <v>285</v>
      </c>
      <c r="B123" s="76"/>
      <c r="C123" s="59"/>
      <c r="D123" s="59"/>
      <c r="E123" s="59"/>
      <c r="F123" s="59"/>
      <c r="G123" s="59"/>
      <c r="H123" s="59"/>
      <c r="I123" s="122"/>
      <c r="J123" s="187" t="s">
        <v>192</v>
      </c>
      <c r="K123" s="14" t="s">
        <v>116</v>
      </c>
      <c r="L123" s="14" t="s">
        <v>72</v>
      </c>
      <c r="M123" s="14"/>
      <c r="N123" s="142">
        <f>SUM(N124:N125)</f>
        <v>1400000</v>
      </c>
      <c r="O123" s="128">
        <v>1457493</v>
      </c>
      <c r="P123" s="143">
        <f t="shared" si="47"/>
        <v>1472067.93</v>
      </c>
      <c r="Q123" s="151">
        <f t="shared" si="45"/>
        <v>104.10664285714286</v>
      </c>
      <c r="R123" s="158">
        <f t="shared" si="46"/>
        <v>101</v>
      </c>
    </row>
    <row r="124" spans="1:18">
      <c r="A124" s="117" t="s">
        <v>285</v>
      </c>
      <c r="B124" s="76" t="s">
        <v>102</v>
      </c>
      <c r="C124" s="59"/>
      <c r="D124" s="59"/>
      <c r="E124" s="59"/>
      <c r="F124" s="59"/>
      <c r="G124" s="59"/>
      <c r="H124" s="59" t="s">
        <v>308</v>
      </c>
      <c r="I124" s="122"/>
      <c r="J124" s="187" t="s">
        <v>192</v>
      </c>
      <c r="K124" s="14" t="s">
        <v>121</v>
      </c>
      <c r="L124" s="14" t="s">
        <v>73</v>
      </c>
      <c r="M124" s="14"/>
      <c r="N124" s="142">
        <v>1400000</v>
      </c>
      <c r="O124" s="128"/>
      <c r="P124" s="212"/>
      <c r="Q124" s="127"/>
      <c r="R124" s="152"/>
    </row>
    <row r="125" spans="1:18">
      <c r="A125" s="117" t="s">
        <v>285</v>
      </c>
      <c r="B125" s="76" t="s">
        <v>102</v>
      </c>
      <c r="C125" s="59"/>
      <c r="D125" s="59"/>
      <c r="E125" s="59"/>
      <c r="F125" s="59"/>
      <c r="G125" s="59"/>
      <c r="H125" s="59" t="s">
        <v>308</v>
      </c>
      <c r="I125" s="122"/>
      <c r="J125" s="187" t="s">
        <v>192</v>
      </c>
      <c r="K125" s="14" t="s">
        <v>76</v>
      </c>
      <c r="L125" s="14" t="s">
        <v>77</v>
      </c>
      <c r="M125" s="14"/>
      <c r="N125" s="142">
        <v>0</v>
      </c>
      <c r="O125" s="128"/>
      <c r="P125" s="212"/>
      <c r="Q125" s="127"/>
      <c r="R125" s="152"/>
    </row>
    <row r="126" spans="1:18">
      <c r="A126" s="100"/>
      <c r="B126" s="101"/>
      <c r="C126" s="82"/>
      <c r="D126" s="82"/>
      <c r="E126" s="82"/>
      <c r="F126" s="82"/>
      <c r="G126" s="82"/>
      <c r="H126" s="82"/>
      <c r="I126" s="102"/>
      <c r="J126" s="189" t="s">
        <v>177</v>
      </c>
      <c r="K126" s="75" t="s">
        <v>202</v>
      </c>
      <c r="L126" s="75"/>
      <c r="M126" s="75"/>
      <c r="N126" s="233">
        <f>N127</f>
        <v>1235000</v>
      </c>
      <c r="O126" s="239">
        <f>O127</f>
        <v>1252370</v>
      </c>
      <c r="P126" s="240">
        <f>O126*1.01</f>
        <v>1264893.7</v>
      </c>
      <c r="Q126" s="169">
        <f>O126/N126*100</f>
        <v>101.40647773279352</v>
      </c>
      <c r="R126" s="170">
        <f t="shared" si="46"/>
        <v>101</v>
      </c>
    </row>
    <row r="127" spans="1:18">
      <c r="A127" s="118" t="s">
        <v>266</v>
      </c>
      <c r="B127" s="184" t="s">
        <v>102</v>
      </c>
      <c r="C127" s="104" t="s">
        <v>4</v>
      </c>
      <c r="D127" s="104"/>
      <c r="E127" s="104"/>
      <c r="F127" s="104" t="s">
        <v>306</v>
      </c>
      <c r="G127" s="104" t="s">
        <v>4</v>
      </c>
      <c r="H127" s="104" t="s">
        <v>308</v>
      </c>
      <c r="I127" s="106"/>
      <c r="J127" s="118"/>
      <c r="K127" s="105" t="s">
        <v>243</v>
      </c>
      <c r="L127" s="105"/>
      <c r="M127" s="105"/>
      <c r="N127" s="171">
        <f>N128+N132+N136</f>
        <v>1235000</v>
      </c>
      <c r="O127" s="172">
        <f>O128+O132+O136</f>
        <v>1252370</v>
      </c>
      <c r="P127" s="215">
        <f>O127*1.01</f>
        <v>1264893.7</v>
      </c>
      <c r="Q127" s="173">
        <f>O127/N127*100</f>
        <v>101.40647773279352</v>
      </c>
      <c r="R127" s="174">
        <f t="shared" si="46"/>
        <v>101</v>
      </c>
    </row>
    <row r="128" spans="1:18">
      <c r="A128" s="97" t="s">
        <v>286</v>
      </c>
      <c r="B128" s="119" t="s">
        <v>102</v>
      </c>
      <c r="C128" s="112"/>
      <c r="D128" s="112"/>
      <c r="E128" s="112"/>
      <c r="F128" s="112" t="s">
        <v>306</v>
      </c>
      <c r="G128" s="112"/>
      <c r="H128" s="112" t="s">
        <v>308</v>
      </c>
      <c r="I128" s="99"/>
      <c r="J128" s="97" t="s">
        <v>193</v>
      </c>
      <c r="K128" s="98" t="s">
        <v>345</v>
      </c>
      <c r="L128" s="98"/>
      <c r="M128" s="98"/>
      <c r="N128" s="203">
        <f>N129</f>
        <v>1000000</v>
      </c>
      <c r="O128" s="204">
        <f>N128*1.01</f>
        <v>1010000</v>
      </c>
      <c r="P128" s="211">
        <f t="shared" ref="P128:P129" si="48">O128*1.01</f>
        <v>1020100</v>
      </c>
      <c r="Q128" s="177">
        <f t="shared" si="45"/>
        <v>101</v>
      </c>
      <c r="R128" s="178">
        <f t="shared" si="46"/>
        <v>101</v>
      </c>
    </row>
    <row r="129" spans="1:18">
      <c r="A129" s="116" t="s">
        <v>286</v>
      </c>
      <c r="B129" s="120"/>
      <c r="C129" s="121"/>
      <c r="D129" s="121"/>
      <c r="E129" s="121"/>
      <c r="F129" s="121"/>
      <c r="G129" s="121"/>
      <c r="H129" s="121"/>
      <c r="I129" s="113"/>
      <c r="J129" s="114" t="s">
        <v>193</v>
      </c>
      <c r="K129" s="124">
        <v>3</v>
      </c>
      <c r="L129" s="124" t="s">
        <v>14</v>
      </c>
      <c r="M129" s="124"/>
      <c r="N129" s="139">
        <f>N130</f>
        <v>1000000</v>
      </c>
      <c r="O129" s="140">
        <f>N129*1.01</f>
        <v>1010000</v>
      </c>
      <c r="P129" s="255">
        <f t="shared" si="48"/>
        <v>1020100</v>
      </c>
      <c r="Q129" s="253">
        <f t="shared" si="45"/>
        <v>101</v>
      </c>
      <c r="R129" s="254">
        <f t="shared" si="46"/>
        <v>101</v>
      </c>
    </row>
    <row r="130" spans="1:18">
      <c r="A130" s="117" t="s">
        <v>286</v>
      </c>
      <c r="B130" s="76"/>
      <c r="C130" s="59"/>
      <c r="D130" s="59"/>
      <c r="E130" s="59"/>
      <c r="F130" s="59"/>
      <c r="G130" s="59"/>
      <c r="H130" s="59"/>
      <c r="I130" s="122"/>
      <c r="J130" s="187" t="s">
        <v>193</v>
      </c>
      <c r="K130" s="14">
        <v>38</v>
      </c>
      <c r="L130" s="14" t="s">
        <v>120</v>
      </c>
      <c r="M130" s="14"/>
      <c r="N130" s="142">
        <f>N131</f>
        <v>1000000</v>
      </c>
      <c r="O130" s="128">
        <f>N130*1.01</f>
        <v>1010000</v>
      </c>
      <c r="P130" s="212">
        <f>O130*1.01</f>
        <v>1020100</v>
      </c>
      <c r="Q130" s="127">
        <f t="shared" si="45"/>
        <v>101</v>
      </c>
      <c r="R130" s="152">
        <f t="shared" si="46"/>
        <v>101</v>
      </c>
    </row>
    <row r="131" spans="1:18">
      <c r="A131" s="115" t="s">
        <v>286</v>
      </c>
      <c r="B131" s="123" t="s">
        <v>102</v>
      </c>
      <c r="C131" s="77"/>
      <c r="D131" s="77"/>
      <c r="E131" s="77"/>
      <c r="F131" s="77" t="s">
        <v>306</v>
      </c>
      <c r="G131" s="77" t="s">
        <v>4</v>
      </c>
      <c r="H131" s="77" t="s">
        <v>308</v>
      </c>
      <c r="I131" s="110"/>
      <c r="J131" s="111" t="s">
        <v>193</v>
      </c>
      <c r="K131" s="17">
        <v>386</v>
      </c>
      <c r="L131" s="17" t="s">
        <v>71</v>
      </c>
      <c r="M131" s="17"/>
      <c r="N131" s="144">
        <v>1000000</v>
      </c>
      <c r="O131" s="145"/>
      <c r="P131" s="219"/>
      <c r="Q131" s="256"/>
      <c r="R131" s="138"/>
    </row>
    <row r="132" spans="1:18">
      <c r="A132" s="97" t="s">
        <v>287</v>
      </c>
      <c r="B132" s="119" t="s">
        <v>102</v>
      </c>
      <c r="C132" s="112"/>
      <c r="D132" s="112"/>
      <c r="E132" s="112"/>
      <c r="F132" s="112"/>
      <c r="G132" s="112"/>
      <c r="H132" s="112" t="s">
        <v>308</v>
      </c>
      <c r="I132" s="99"/>
      <c r="J132" s="97" t="s">
        <v>194</v>
      </c>
      <c r="K132" s="98" t="s">
        <v>244</v>
      </c>
      <c r="L132" s="98"/>
      <c r="M132" s="98"/>
      <c r="N132" s="203">
        <f>N133</f>
        <v>155000</v>
      </c>
      <c r="O132" s="204">
        <f>N132*1.03</f>
        <v>159650</v>
      </c>
      <c r="P132" s="211">
        <f>O132*1.01</f>
        <v>161246.5</v>
      </c>
      <c r="Q132" s="177">
        <f t="shared" si="45"/>
        <v>103</v>
      </c>
      <c r="R132" s="178">
        <f t="shared" si="46"/>
        <v>101</v>
      </c>
    </row>
    <row r="133" spans="1:18">
      <c r="A133" s="116" t="s">
        <v>287</v>
      </c>
      <c r="B133" s="59"/>
      <c r="C133" s="59"/>
      <c r="D133" s="59"/>
      <c r="E133" s="59"/>
      <c r="F133" s="59"/>
      <c r="G133" s="59"/>
      <c r="H133" s="59"/>
      <c r="I133" s="14"/>
      <c r="J133" s="114" t="s">
        <v>194</v>
      </c>
      <c r="K133" s="14" t="s">
        <v>15</v>
      </c>
      <c r="L133" s="14" t="s">
        <v>14</v>
      </c>
      <c r="M133" s="14"/>
      <c r="N133" s="139">
        <f>N134</f>
        <v>155000</v>
      </c>
      <c r="O133" s="140">
        <f>N133*1.03</f>
        <v>159650</v>
      </c>
      <c r="P133" s="255">
        <f>O133*1.01</f>
        <v>161246.5</v>
      </c>
      <c r="Q133" s="422">
        <f t="shared" si="45"/>
        <v>103</v>
      </c>
      <c r="R133" s="254">
        <f t="shared" si="46"/>
        <v>101</v>
      </c>
    </row>
    <row r="134" spans="1:18">
      <c r="A134" s="117" t="s">
        <v>287</v>
      </c>
      <c r="B134" s="59"/>
      <c r="C134" s="59"/>
      <c r="D134" s="59"/>
      <c r="E134" s="59"/>
      <c r="F134" s="59"/>
      <c r="G134" s="59"/>
      <c r="H134" s="59"/>
      <c r="I134" s="14"/>
      <c r="J134" s="187" t="s">
        <v>194</v>
      </c>
      <c r="K134" s="14" t="s">
        <v>116</v>
      </c>
      <c r="L134" s="14" t="s">
        <v>72</v>
      </c>
      <c r="M134" s="14"/>
      <c r="N134" s="142">
        <f>N135</f>
        <v>155000</v>
      </c>
      <c r="O134" s="128">
        <f>N134*1.03</f>
        <v>159650</v>
      </c>
      <c r="P134" s="212">
        <f>O134*1.01</f>
        <v>161246.5</v>
      </c>
      <c r="Q134" s="371">
        <f t="shared" si="45"/>
        <v>103</v>
      </c>
      <c r="R134" s="152">
        <f t="shared" si="46"/>
        <v>101</v>
      </c>
    </row>
    <row r="135" spans="1:18">
      <c r="A135" s="115" t="s">
        <v>287</v>
      </c>
      <c r="B135" s="77" t="s">
        <v>308</v>
      </c>
      <c r="C135" s="77"/>
      <c r="D135" s="77"/>
      <c r="E135" s="77"/>
      <c r="F135" s="77"/>
      <c r="G135" s="77" t="s">
        <v>4</v>
      </c>
      <c r="H135" s="77" t="s">
        <v>308</v>
      </c>
      <c r="I135" s="17"/>
      <c r="J135" s="111" t="s">
        <v>194</v>
      </c>
      <c r="K135" s="17" t="s">
        <v>74</v>
      </c>
      <c r="L135" s="17" t="s">
        <v>75</v>
      </c>
      <c r="M135" s="17"/>
      <c r="N135" s="144">
        <v>155000</v>
      </c>
      <c r="O135" s="145"/>
      <c r="P135" s="219"/>
      <c r="Q135" s="372"/>
      <c r="R135" s="138"/>
    </row>
    <row r="136" spans="1:18">
      <c r="A136" s="97" t="s">
        <v>288</v>
      </c>
      <c r="B136" s="119" t="s">
        <v>102</v>
      </c>
      <c r="C136" s="112"/>
      <c r="D136" s="112"/>
      <c r="E136" s="112"/>
      <c r="F136" s="112"/>
      <c r="G136" s="112"/>
      <c r="H136" s="112" t="s">
        <v>308</v>
      </c>
      <c r="I136" s="99"/>
      <c r="J136" s="97" t="s">
        <v>195</v>
      </c>
      <c r="K136" s="98" t="s">
        <v>328</v>
      </c>
      <c r="L136" s="98"/>
      <c r="M136" s="98"/>
      <c r="N136" s="203">
        <f>N137</f>
        <v>80000</v>
      </c>
      <c r="O136" s="204">
        <f>N136*1.034</f>
        <v>82720</v>
      </c>
      <c r="P136" s="216">
        <f t="shared" ref="P136:P137" si="49">O136*1.01</f>
        <v>83547.199999999997</v>
      </c>
      <c r="Q136" s="435">
        <f t="shared" si="45"/>
        <v>103.4</v>
      </c>
      <c r="R136" s="245">
        <f t="shared" si="46"/>
        <v>101</v>
      </c>
    </row>
    <row r="137" spans="1:18">
      <c r="A137" s="116" t="s">
        <v>288</v>
      </c>
      <c r="B137" s="59"/>
      <c r="C137" s="59"/>
      <c r="D137" s="59"/>
      <c r="E137" s="59"/>
      <c r="F137" s="59"/>
      <c r="G137" s="59"/>
      <c r="H137" s="59"/>
      <c r="I137" s="14"/>
      <c r="J137" s="114" t="s">
        <v>195</v>
      </c>
      <c r="K137" s="14" t="s">
        <v>15</v>
      </c>
      <c r="L137" s="14" t="s">
        <v>14</v>
      </c>
      <c r="M137" s="14"/>
      <c r="N137" s="139">
        <f>N138</f>
        <v>80000</v>
      </c>
      <c r="O137" s="140">
        <f>N137*1.034</f>
        <v>82720</v>
      </c>
      <c r="P137" s="283">
        <f t="shared" si="49"/>
        <v>83547.199999999997</v>
      </c>
      <c r="Q137" s="436">
        <f t="shared" si="45"/>
        <v>103.4</v>
      </c>
      <c r="R137" s="153">
        <f t="shared" si="46"/>
        <v>101</v>
      </c>
    </row>
    <row r="138" spans="1:18">
      <c r="A138" s="117" t="s">
        <v>288</v>
      </c>
      <c r="B138" s="59"/>
      <c r="C138" s="59"/>
      <c r="D138" s="59"/>
      <c r="E138" s="59"/>
      <c r="F138" s="59"/>
      <c r="G138" s="59"/>
      <c r="H138" s="59"/>
      <c r="I138" s="14"/>
      <c r="J138" s="187" t="s">
        <v>195</v>
      </c>
      <c r="K138" s="14" t="s">
        <v>116</v>
      </c>
      <c r="L138" s="14" t="s">
        <v>72</v>
      </c>
      <c r="M138" s="14"/>
      <c r="N138" s="142">
        <f>N139</f>
        <v>80000</v>
      </c>
      <c r="O138" s="128">
        <f>N138*1.034</f>
        <v>82720</v>
      </c>
      <c r="P138" s="214">
        <f>O138*1.01</f>
        <v>83547.199999999997</v>
      </c>
      <c r="Q138" s="436">
        <f t="shared" si="45"/>
        <v>103.4</v>
      </c>
      <c r="R138" s="153">
        <f t="shared" si="46"/>
        <v>101</v>
      </c>
    </row>
    <row r="139" spans="1:18">
      <c r="A139" s="115" t="s">
        <v>288</v>
      </c>
      <c r="B139" s="77" t="s">
        <v>308</v>
      </c>
      <c r="C139" s="77"/>
      <c r="D139" s="77"/>
      <c r="E139" s="77"/>
      <c r="F139" s="77"/>
      <c r="G139" s="77" t="s">
        <v>4</v>
      </c>
      <c r="H139" s="77" t="s">
        <v>308</v>
      </c>
      <c r="I139" s="17"/>
      <c r="J139" s="111" t="s">
        <v>195</v>
      </c>
      <c r="K139" s="17" t="s">
        <v>74</v>
      </c>
      <c r="L139" s="17" t="s">
        <v>75</v>
      </c>
      <c r="M139" s="17"/>
      <c r="N139" s="144">
        <v>80000</v>
      </c>
      <c r="O139" s="145"/>
      <c r="P139" s="286"/>
      <c r="Q139" s="365"/>
      <c r="R139" s="366"/>
    </row>
    <row r="140" spans="1:18">
      <c r="A140" s="179"/>
      <c r="B140" s="185"/>
      <c r="C140" s="134"/>
      <c r="D140" s="134"/>
      <c r="E140" s="134"/>
      <c r="F140" s="134"/>
      <c r="G140" s="134"/>
      <c r="H140" s="134"/>
      <c r="I140" s="136"/>
      <c r="J140" s="179"/>
      <c r="K140" s="135" t="s">
        <v>219</v>
      </c>
      <c r="L140" s="135"/>
      <c r="M140" s="135"/>
      <c r="N140" s="241">
        <f>N141+N164</f>
        <v>2025000</v>
      </c>
      <c r="O140" s="394">
        <f>O141+O164</f>
        <v>2074050</v>
      </c>
      <c r="P140" s="210">
        <f t="shared" ref="P140:P144" si="50">O140*1.01</f>
        <v>2094790.5</v>
      </c>
      <c r="Q140" s="166">
        <f>O140/N140*100</f>
        <v>102.42222222222222</v>
      </c>
      <c r="R140" s="167">
        <f>P140/O140*100</f>
        <v>101</v>
      </c>
    </row>
    <row r="141" spans="1:18">
      <c r="A141" s="100"/>
      <c r="B141" s="101"/>
      <c r="C141" s="82"/>
      <c r="D141" s="82"/>
      <c r="E141" s="82"/>
      <c r="F141" s="82"/>
      <c r="G141" s="82"/>
      <c r="H141" s="82"/>
      <c r="I141" s="102"/>
      <c r="J141" s="189" t="s">
        <v>203</v>
      </c>
      <c r="K141" s="75" t="s">
        <v>204</v>
      </c>
      <c r="L141" s="75"/>
      <c r="M141" s="75"/>
      <c r="N141" s="233">
        <f>N142+N155</f>
        <v>1995000</v>
      </c>
      <c r="O141" s="239">
        <f>O142+O155</f>
        <v>2043750</v>
      </c>
      <c r="P141" s="235">
        <f t="shared" si="50"/>
        <v>2064187.5</v>
      </c>
      <c r="Q141" s="169">
        <f t="shared" ref="Q141:Q162" si="51">O141/N141*100</f>
        <v>102.44360902255639</v>
      </c>
      <c r="R141" s="170">
        <f t="shared" ref="R141:R162" si="52">P141/O141*100</f>
        <v>101</v>
      </c>
    </row>
    <row r="142" spans="1:18">
      <c r="A142" s="118" t="s">
        <v>267</v>
      </c>
      <c r="B142" s="184" t="s">
        <v>102</v>
      </c>
      <c r="C142" s="104"/>
      <c r="D142" s="104" t="s">
        <v>4</v>
      </c>
      <c r="E142" s="104" t="s">
        <v>15</v>
      </c>
      <c r="F142" s="104"/>
      <c r="G142" s="104"/>
      <c r="H142" s="104" t="s">
        <v>308</v>
      </c>
      <c r="I142" s="106"/>
      <c r="J142" s="118"/>
      <c r="K142" s="105" t="s">
        <v>373</v>
      </c>
      <c r="L142" s="105"/>
      <c r="M142" s="105"/>
      <c r="N142" s="171">
        <f>N143+N147+N151</f>
        <v>1940000</v>
      </c>
      <c r="O142" s="172">
        <f>O143+O147+O151</f>
        <v>1988200</v>
      </c>
      <c r="P142" s="213">
        <f t="shared" si="50"/>
        <v>2008082</v>
      </c>
      <c r="Q142" s="173">
        <f t="shared" si="51"/>
        <v>102.48453608247424</v>
      </c>
      <c r="R142" s="174">
        <f t="shared" si="52"/>
        <v>101</v>
      </c>
    </row>
    <row r="143" spans="1:18">
      <c r="A143" s="97" t="s">
        <v>289</v>
      </c>
      <c r="B143" s="119" t="s">
        <v>102</v>
      </c>
      <c r="C143" s="112"/>
      <c r="D143" s="112" t="s">
        <v>4</v>
      </c>
      <c r="E143" s="112" t="s">
        <v>15</v>
      </c>
      <c r="F143" s="112"/>
      <c r="G143" s="112"/>
      <c r="H143" s="112"/>
      <c r="I143" s="99"/>
      <c r="J143" s="97" t="s">
        <v>122</v>
      </c>
      <c r="K143" s="98" t="s">
        <v>249</v>
      </c>
      <c r="L143" s="98"/>
      <c r="M143" s="98"/>
      <c r="N143" s="203">
        <f>N144</f>
        <v>60000</v>
      </c>
      <c r="O143" s="176">
        <f t="shared" ref="O143:O149" si="53">N143*1.01</f>
        <v>60600</v>
      </c>
      <c r="P143" s="211">
        <f t="shared" si="50"/>
        <v>61206</v>
      </c>
      <c r="Q143" s="177">
        <f t="shared" si="51"/>
        <v>101</v>
      </c>
      <c r="R143" s="178">
        <f t="shared" si="52"/>
        <v>101</v>
      </c>
    </row>
    <row r="144" spans="1:18">
      <c r="A144" s="117" t="s">
        <v>289</v>
      </c>
      <c r="B144" s="76"/>
      <c r="C144" s="59"/>
      <c r="D144" s="59"/>
      <c r="E144" s="59"/>
      <c r="F144" s="59"/>
      <c r="G144" s="59"/>
      <c r="H144" s="59"/>
      <c r="I144" s="122"/>
      <c r="J144" s="187" t="s">
        <v>122</v>
      </c>
      <c r="K144" s="14">
        <v>3</v>
      </c>
      <c r="L144" s="14" t="s">
        <v>14</v>
      </c>
      <c r="M144" s="14"/>
      <c r="N144" s="142">
        <f>N145</f>
        <v>60000</v>
      </c>
      <c r="O144" s="147">
        <f t="shared" si="53"/>
        <v>60600</v>
      </c>
      <c r="P144" s="212">
        <f t="shared" si="50"/>
        <v>61206</v>
      </c>
      <c r="Q144" s="127">
        <f t="shared" si="51"/>
        <v>101</v>
      </c>
      <c r="R144" s="152">
        <f t="shared" si="52"/>
        <v>101</v>
      </c>
    </row>
    <row r="145" spans="1:18">
      <c r="A145" s="117" t="s">
        <v>289</v>
      </c>
      <c r="B145" s="76"/>
      <c r="C145" s="59"/>
      <c r="D145" s="59"/>
      <c r="E145" s="59"/>
      <c r="F145" s="59"/>
      <c r="G145" s="59"/>
      <c r="H145" s="59"/>
      <c r="I145" s="122"/>
      <c r="J145" s="187" t="s">
        <v>122</v>
      </c>
      <c r="K145" s="14">
        <v>37</v>
      </c>
      <c r="L145" s="14" t="s">
        <v>123</v>
      </c>
      <c r="M145" s="14"/>
      <c r="N145" s="142">
        <f>N146</f>
        <v>60000</v>
      </c>
      <c r="O145" s="147">
        <f t="shared" si="53"/>
        <v>60600</v>
      </c>
      <c r="P145" s="212">
        <f>O145*1.01</f>
        <v>61206</v>
      </c>
      <c r="Q145" s="127">
        <f t="shared" si="51"/>
        <v>101</v>
      </c>
      <c r="R145" s="152">
        <f t="shared" si="52"/>
        <v>101</v>
      </c>
    </row>
    <row r="146" spans="1:18">
      <c r="A146" s="117" t="s">
        <v>289</v>
      </c>
      <c r="B146" s="76" t="s">
        <v>102</v>
      </c>
      <c r="C146" s="59"/>
      <c r="D146" s="59"/>
      <c r="E146" s="59" t="s">
        <v>15</v>
      </c>
      <c r="F146" s="59"/>
      <c r="G146" s="59"/>
      <c r="H146" s="59"/>
      <c r="I146" s="122"/>
      <c r="J146" s="187" t="s">
        <v>122</v>
      </c>
      <c r="K146" s="14">
        <v>372</v>
      </c>
      <c r="L146" s="14" t="s">
        <v>66</v>
      </c>
      <c r="M146" s="14"/>
      <c r="N146" s="142">
        <v>60000</v>
      </c>
      <c r="O146" s="147"/>
      <c r="P146" s="212"/>
      <c r="Q146" s="127"/>
      <c r="R146" s="152"/>
    </row>
    <row r="147" spans="1:18">
      <c r="A147" s="97" t="s">
        <v>331</v>
      </c>
      <c r="B147" s="119" t="s">
        <v>102</v>
      </c>
      <c r="C147" s="112"/>
      <c r="D147" s="112"/>
      <c r="E147" s="112"/>
      <c r="F147" s="112"/>
      <c r="G147" s="112"/>
      <c r="H147" s="112" t="s">
        <v>308</v>
      </c>
      <c r="I147" s="99"/>
      <c r="J147" s="97" t="s">
        <v>332</v>
      </c>
      <c r="K147" s="98" t="s">
        <v>347</v>
      </c>
      <c r="L147" s="98"/>
      <c r="M147" s="98"/>
      <c r="N147" s="203">
        <f>N148</f>
        <v>280000</v>
      </c>
      <c r="O147" s="176">
        <f t="shared" si="53"/>
        <v>282800</v>
      </c>
      <c r="P147" s="211">
        <f t="shared" ref="P147:P153" si="54">O147*1.01</f>
        <v>285628</v>
      </c>
      <c r="Q147" s="177">
        <f t="shared" si="51"/>
        <v>101</v>
      </c>
      <c r="R147" s="178">
        <f t="shared" si="52"/>
        <v>101</v>
      </c>
    </row>
    <row r="148" spans="1:18">
      <c r="A148" s="117" t="s">
        <v>331</v>
      </c>
      <c r="B148" s="59"/>
      <c r="C148" s="59"/>
      <c r="D148" s="59"/>
      <c r="E148" s="59"/>
      <c r="F148" s="59"/>
      <c r="G148" s="59"/>
      <c r="H148" s="59"/>
      <c r="I148" s="122"/>
      <c r="J148" s="187" t="s">
        <v>332</v>
      </c>
      <c r="K148" s="14" t="s">
        <v>6</v>
      </c>
      <c r="L148" s="14" t="s">
        <v>14</v>
      </c>
      <c r="M148" s="14"/>
      <c r="N148" s="142">
        <f>N149</f>
        <v>280000</v>
      </c>
      <c r="O148" s="147">
        <f t="shared" si="53"/>
        <v>282800</v>
      </c>
      <c r="P148" s="212">
        <f t="shared" si="54"/>
        <v>285628</v>
      </c>
      <c r="Q148" s="127">
        <f t="shared" si="51"/>
        <v>101</v>
      </c>
      <c r="R148" s="152">
        <f t="shared" si="52"/>
        <v>101</v>
      </c>
    </row>
    <row r="149" spans="1:18">
      <c r="A149" s="117" t="s">
        <v>331</v>
      </c>
      <c r="B149" s="59"/>
      <c r="C149" s="59"/>
      <c r="D149" s="59"/>
      <c r="E149" s="59"/>
      <c r="F149" s="59"/>
      <c r="G149" s="59"/>
      <c r="H149" s="59"/>
      <c r="I149" s="122"/>
      <c r="J149" s="187" t="s">
        <v>332</v>
      </c>
      <c r="K149" s="14" t="s">
        <v>329</v>
      </c>
      <c r="L149" s="14" t="s">
        <v>123</v>
      </c>
      <c r="M149" s="14"/>
      <c r="N149" s="142">
        <f>N150</f>
        <v>280000</v>
      </c>
      <c r="O149" s="147">
        <f t="shared" si="53"/>
        <v>282800</v>
      </c>
      <c r="P149" s="212">
        <f t="shared" si="54"/>
        <v>285628</v>
      </c>
      <c r="Q149" s="127">
        <f t="shared" si="51"/>
        <v>101</v>
      </c>
      <c r="R149" s="152">
        <f t="shared" si="52"/>
        <v>101</v>
      </c>
    </row>
    <row r="150" spans="1:18">
      <c r="A150" s="117" t="s">
        <v>331</v>
      </c>
      <c r="B150" s="59" t="s">
        <v>102</v>
      </c>
      <c r="C150" s="59"/>
      <c r="D150" s="59"/>
      <c r="E150" s="59"/>
      <c r="F150" s="59"/>
      <c r="G150" s="59"/>
      <c r="H150" s="59" t="s">
        <v>308</v>
      </c>
      <c r="I150" s="122"/>
      <c r="J150" s="187" t="s">
        <v>332</v>
      </c>
      <c r="K150" s="14" t="s">
        <v>330</v>
      </c>
      <c r="L150" s="14" t="s">
        <v>66</v>
      </c>
      <c r="M150" s="14"/>
      <c r="N150" s="142">
        <v>280000</v>
      </c>
      <c r="O150" s="147"/>
      <c r="P150" s="212"/>
      <c r="Q150" s="127"/>
      <c r="R150" s="152"/>
    </row>
    <row r="151" spans="1:18">
      <c r="A151" s="97" t="s">
        <v>346</v>
      </c>
      <c r="B151" s="112" t="s">
        <v>102</v>
      </c>
      <c r="C151" s="112"/>
      <c r="D151" s="112"/>
      <c r="E151" s="112"/>
      <c r="F151" s="112"/>
      <c r="G151" s="112"/>
      <c r="H151" s="112" t="s">
        <v>308</v>
      </c>
      <c r="I151" s="99"/>
      <c r="J151" s="97" t="s">
        <v>332</v>
      </c>
      <c r="K151" s="98" t="s">
        <v>348</v>
      </c>
      <c r="L151" s="98"/>
      <c r="M151" s="98"/>
      <c r="N151" s="203">
        <f>N152</f>
        <v>1600000</v>
      </c>
      <c r="O151" s="176">
        <f>N151*1.028</f>
        <v>1644800</v>
      </c>
      <c r="P151" s="211">
        <f t="shared" si="54"/>
        <v>1661248</v>
      </c>
      <c r="Q151" s="237">
        <f t="shared" si="51"/>
        <v>102.8</v>
      </c>
      <c r="R151" s="178">
        <f t="shared" si="52"/>
        <v>101</v>
      </c>
    </row>
    <row r="152" spans="1:18">
      <c r="A152" s="117" t="s">
        <v>346</v>
      </c>
      <c r="B152" s="59"/>
      <c r="C152" s="59"/>
      <c r="D152" s="59"/>
      <c r="E152" s="59"/>
      <c r="F152" s="59"/>
      <c r="G152" s="59"/>
      <c r="H152" s="59"/>
      <c r="I152" s="122"/>
      <c r="J152" s="187" t="s">
        <v>332</v>
      </c>
      <c r="K152" s="14" t="s">
        <v>15</v>
      </c>
      <c r="L152" s="14" t="s">
        <v>16</v>
      </c>
      <c r="M152" s="14"/>
      <c r="N152" s="142">
        <f>N153</f>
        <v>1600000</v>
      </c>
      <c r="O152" s="147">
        <f>N152*1.028</f>
        <v>1644800</v>
      </c>
      <c r="P152" s="212">
        <f t="shared" si="54"/>
        <v>1661248</v>
      </c>
      <c r="Q152" s="151">
        <f t="shared" si="51"/>
        <v>102.8</v>
      </c>
      <c r="R152" s="152">
        <f t="shared" si="52"/>
        <v>101</v>
      </c>
    </row>
    <row r="153" spans="1:18">
      <c r="A153" s="117" t="s">
        <v>346</v>
      </c>
      <c r="B153" s="59"/>
      <c r="C153" s="59"/>
      <c r="D153" s="59"/>
      <c r="E153" s="59"/>
      <c r="F153" s="59"/>
      <c r="G153" s="59"/>
      <c r="H153" s="59"/>
      <c r="I153" s="122"/>
      <c r="J153" s="187" t="s">
        <v>332</v>
      </c>
      <c r="K153" s="14" t="s">
        <v>116</v>
      </c>
      <c r="L153" s="14" t="s">
        <v>119</v>
      </c>
      <c r="M153" s="14"/>
      <c r="N153" s="142">
        <f>N154</f>
        <v>1600000</v>
      </c>
      <c r="O153" s="147">
        <f>N153*1.028</f>
        <v>1644800</v>
      </c>
      <c r="P153" s="212">
        <f t="shared" si="54"/>
        <v>1661248</v>
      </c>
      <c r="Q153" s="151">
        <f t="shared" si="51"/>
        <v>102.8</v>
      </c>
      <c r="R153" s="152">
        <f t="shared" si="52"/>
        <v>101</v>
      </c>
    </row>
    <row r="154" spans="1:18">
      <c r="A154" s="117" t="s">
        <v>346</v>
      </c>
      <c r="B154" s="59" t="s">
        <v>102</v>
      </c>
      <c r="C154" s="59"/>
      <c r="D154" s="59"/>
      <c r="E154" s="59"/>
      <c r="F154" s="59"/>
      <c r="G154" s="59"/>
      <c r="H154" s="59" t="s">
        <v>308</v>
      </c>
      <c r="I154" s="122"/>
      <c r="J154" s="187" t="s">
        <v>332</v>
      </c>
      <c r="K154" s="14" t="s">
        <v>121</v>
      </c>
      <c r="L154" s="14" t="s">
        <v>73</v>
      </c>
      <c r="M154" s="14"/>
      <c r="N154" s="142">
        <v>1600000</v>
      </c>
      <c r="O154" s="147"/>
      <c r="P154" s="212"/>
      <c r="Q154" s="127"/>
      <c r="R154" s="152"/>
    </row>
    <row r="155" spans="1:18">
      <c r="A155" s="367" t="s">
        <v>268</v>
      </c>
      <c r="B155" s="184" t="s">
        <v>102</v>
      </c>
      <c r="C155" s="104"/>
      <c r="D155" s="104" t="s">
        <v>4</v>
      </c>
      <c r="E155" s="104" t="s">
        <v>15</v>
      </c>
      <c r="F155" s="104"/>
      <c r="G155" s="104"/>
      <c r="H155" s="104"/>
      <c r="I155" s="106"/>
      <c r="J155" s="118"/>
      <c r="K155" s="105" t="s">
        <v>245</v>
      </c>
      <c r="L155" s="105"/>
      <c r="M155" s="105"/>
      <c r="N155" s="171">
        <f>N156+N160</f>
        <v>55000</v>
      </c>
      <c r="O155" s="230">
        <f>N155*1.01</f>
        <v>55550</v>
      </c>
      <c r="P155" s="231">
        <f>O155*1.01</f>
        <v>56105.5</v>
      </c>
      <c r="Q155" s="202">
        <f t="shared" si="51"/>
        <v>101</v>
      </c>
      <c r="R155" s="174">
        <f t="shared" si="52"/>
        <v>101</v>
      </c>
    </row>
    <row r="156" spans="1:18">
      <c r="A156" s="97" t="s">
        <v>290</v>
      </c>
      <c r="B156" s="119" t="s">
        <v>102</v>
      </c>
      <c r="C156" s="112"/>
      <c r="D156" s="112" t="s">
        <v>4</v>
      </c>
      <c r="E156" s="112" t="s">
        <v>15</v>
      </c>
      <c r="F156" s="112"/>
      <c r="G156" s="112"/>
      <c r="H156" s="112"/>
      <c r="I156" s="99"/>
      <c r="J156" s="97" t="s">
        <v>196</v>
      </c>
      <c r="K156" s="98" t="s">
        <v>248</v>
      </c>
      <c r="L156" s="98"/>
      <c r="M156" s="98"/>
      <c r="N156" s="203">
        <f>N157</f>
        <v>45000</v>
      </c>
      <c r="O156" s="204">
        <f t="shared" ref="O156:P157" si="55">N156*1.01</f>
        <v>45450</v>
      </c>
      <c r="P156" s="211">
        <f t="shared" si="55"/>
        <v>45904.5</v>
      </c>
      <c r="Q156" s="177">
        <f t="shared" si="51"/>
        <v>101</v>
      </c>
      <c r="R156" s="178">
        <f t="shared" si="52"/>
        <v>101</v>
      </c>
    </row>
    <row r="157" spans="1:18">
      <c r="A157" s="117" t="s">
        <v>290</v>
      </c>
      <c r="B157" s="76"/>
      <c r="C157" s="59"/>
      <c r="D157" s="59"/>
      <c r="E157" s="59"/>
      <c r="F157" s="59"/>
      <c r="G157" s="59"/>
      <c r="H157" s="59"/>
      <c r="I157" s="122"/>
      <c r="J157" s="187" t="s">
        <v>196</v>
      </c>
      <c r="K157" s="14">
        <v>3</v>
      </c>
      <c r="L157" s="14" t="s">
        <v>14</v>
      </c>
      <c r="M157" s="14"/>
      <c r="N157" s="142">
        <f>N158</f>
        <v>45000</v>
      </c>
      <c r="O157" s="128">
        <f t="shared" si="55"/>
        <v>45450</v>
      </c>
      <c r="P157" s="212">
        <f t="shared" si="55"/>
        <v>45904.5</v>
      </c>
      <c r="Q157" s="127">
        <f t="shared" si="51"/>
        <v>101</v>
      </c>
      <c r="R157" s="152">
        <f t="shared" si="52"/>
        <v>101</v>
      </c>
    </row>
    <row r="158" spans="1:18">
      <c r="A158" s="117" t="s">
        <v>290</v>
      </c>
      <c r="B158" s="76"/>
      <c r="C158" s="59"/>
      <c r="D158" s="59"/>
      <c r="E158" s="59"/>
      <c r="F158" s="59"/>
      <c r="G158" s="59"/>
      <c r="H158" s="59"/>
      <c r="I158" s="122"/>
      <c r="J158" s="187" t="s">
        <v>196</v>
      </c>
      <c r="K158" s="14">
        <v>37</v>
      </c>
      <c r="L158" s="14" t="s">
        <v>123</v>
      </c>
      <c r="M158" s="14"/>
      <c r="N158" s="142">
        <f>N159</f>
        <v>45000</v>
      </c>
      <c r="O158" s="128">
        <f>N158*1.01</f>
        <v>45450</v>
      </c>
      <c r="P158" s="212">
        <f>O158*1.01</f>
        <v>45904.5</v>
      </c>
      <c r="Q158" s="127">
        <f t="shared" si="51"/>
        <v>101</v>
      </c>
      <c r="R158" s="152">
        <f t="shared" si="52"/>
        <v>101</v>
      </c>
    </row>
    <row r="159" spans="1:18">
      <c r="A159" s="117" t="s">
        <v>290</v>
      </c>
      <c r="B159" s="76" t="s">
        <v>102</v>
      </c>
      <c r="C159" s="59"/>
      <c r="D159" s="59"/>
      <c r="E159" s="59" t="s">
        <v>15</v>
      </c>
      <c r="F159" s="59"/>
      <c r="G159" s="59"/>
      <c r="H159" s="59"/>
      <c r="I159" s="122"/>
      <c r="J159" s="187" t="s">
        <v>196</v>
      </c>
      <c r="K159" s="14">
        <v>372</v>
      </c>
      <c r="L159" s="14" t="s">
        <v>66</v>
      </c>
      <c r="M159" s="14"/>
      <c r="N159" s="142">
        <v>45000</v>
      </c>
      <c r="O159" s="128"/>
      <c r="P159" s="212"/>
      <c r="Q159" s="127"/>
      <c r="R159" s="152"/>
    </row>
    <row r="160" spans="1:18">
      <c r="A160" s="97" t="s">
        <v>291</v>
      </c>
      <c r="B160" s="119" t="s">
        <v>102</v>
      </c>
      <c r="C160" s="112"/>
      <c r="D160" s="112" t="s">
        <v>4</v>
      </c>
      <c r="E160" s="112" t="s">
        <v>15</v>
      </c>
      <c r="F160" s="112"/>
      <c r="G160" s="112"/>
      <c r="H160" s="112"/>
      <c r="I160" s="99"/>
      <c r="J160" s="97" t="s">
        <v>196</v>
      </c>
      <c r="K160" s="98" t="s">
        <v>247</v>
      </c>
      <c r="L160" s="98"/>
      <c r="M160" s="98"/>
      <c r="N160" s="203">
        <f>N161</f>
        <v>10000</v>
      </c>
      <c r="O160" s="204">
        <f t="shared" ref="O160:P161" si="56">N160*1.01</f>
        <v>10100</v>
      </c>
      <c r="P160" s="211">
        <f t="shared" si="56"/>
        <v>10201</v>
      </c>
      <c r="Q160" s="177">
        <f t="shared" si="51"/>
        <v>101</v>
      </c>
      <c r="R160" s="178">
        <f t="shared" si="52"/>
        <v>101</v>
      </c>
    </row>
    <row r="161" spans="1:18">
      <c r="A161" s="117" t="s">
        <v>291</v>
      </c>
      <c r="B161" s="76"/>
      <c r="C161" s="59"/>
      <c r="D161" s="59"/>
      <c r="E161" s="59"/>
      <c r="F161" s="59"/>
      <c r="G161" s="59"/>
      <c r="H161" s="59"/>
      <c r="I161" s="122"/>
      <c r="J161" s="187" t="s">
        <v>196</v>
      </c>
      <c r="K161" s="14">
        <v>3</v>
      </c>
      <c r="L161" s="14" t="s">
        <v>14</v>
      </c>
      <c r="M161" s="14"/>
      <c r="N161" s="142">
        <f>N162</f>
        <v>10000</v>
      </c>
      <c r="O161" s="128">
        <f t="shared" si="56"/>
        <v>10100</v>
      </c>
      <c r="P161" s="212">
        <f t="shared" si="56"/>
        <v>10201</v>
      </c>
      <c r="Q161" s="127">
        <f t="shared" si="51"/>
        <v>101</v>
      </c>
      <c r="R161" s="152">
        <f t="shared" si="52"/>
        <v>101</v>
      </c>
    </row>
    <row r="162" spans="1:18">
      <c r="A162" s="117" t="s">
        <v>291</v>
      </c>
      <c r="B162" s="76"/>
      <c r="C162" s="59"/>
      <c r="D162" s="59"/>
      <c r="E162" s="59"/>
      <c r="F162" s="59"/>
      <c r="G162" s="59"/>
      <c r="H162" s="59"/>
      <c r="I162" s="122"/>
      <c r="J162" s="187" t="s">
        <v>196</v>
      </c>
      <c r="K162" s="14">
        <v>37</v>
      </c>
      <c r="L162" s="14" t="s">
        <v>123</v>
      </c>
      <c r="M162" s="14"/>
      <c r="N162" s="142">
        <f>N163</f>
        <v>10000</v>
      </c>
      <c r="O162" s="128">
        <f>N162*1.01</f>
        <v>10100</v>
      </c>
      <c r="P162" s="212">
        <f>O162*1.01</f>
        <v>10201</v>
      </c>
      <c r="Q162" s="127">
        <f t="shared" si="51"/>
        <v>101</v>
      </c>
      <c r="R162" s="152">
        <f t="shared" si="52"/>
        <v>101</v>
      </c>
    </row>
    <row r="163" spans="1:18">
      <c r="A163" s="117" t="s">
        <v>291</v>
      </c>
      <c r="B163" s="76" t="s">
        <v>102</v>
      </c>
      <c r="C163" s="59"/>
      <c r="D163" s="59"/>
      <c r="E163" s="59" t="s">
        <v>15</v>
      </c>
      <c r="F163" s="59"/>
      <c r="G163" s="59"/>
      <c r="H163" s="59"/>
      <c r="I163" s="122"/>
      <c r="J163" s="187" t="s">
        <v>196</v>
      </c>
      <c r="K163" s="14">
        <v>372</v>
      </c>
      <c r="L163" s="14" t="s">
        <v>66</v>
      </c>
      <c r="M163" s="14"/>
      <c r="N163" s="142">
        <v>10000</v>
      </c>
      <c r="O163" s="128"/>
      <c r="P163" s="212"/>
      <c r="Q163" s="127"/>
      <c r="R163" s="152"/>
    </row>
    <row r="164" spans="1:18">
      <c r="A164" s="100"/>
      <c r="B164" s="101"/>
      <c r="C164" s="82"/>
      <c r="D164" s="82"/>
      <c r="E164" s="82"/>
      <c r="F164" s="82"/>
      <c r="G164" s="82"/>
      <c r="H164" s="82"/>
      <c r="I164" s="102"/>
      <c r="J164" s="189" t="s">
        <v>178</v>
      </c>
      <c r="K164" s="75" t="s">
        <v>205</v>
      </c>
      <c r="L164" s="75"/>
      <c r="M164" s="75"/>
      <c r="N164" s="168">
        <f>N165</f>
        <v>30000</v>
      </c>
      <c r="O164" s="239">
        <f>N164*1.01</f>
        <v>30300</v>
      </c>
      <c r="P164" s="235">
        <f>O164*1.01</f>
        <v>30603</v>
      </c>
      <c r="Q164" s="198">
        <f t="shared" ref="Q164:Q168" si="57">O164/N164*100</f>
        <v>101</v>
      </c>
      <c r="R164" s="170">
        <f t="shared" ref="R164:R168" si="58">P164/O164*100</f>
        <v>101</v>
      </c>
    </row>
    <row r="165" spans="1:18">
      <c r="A165" s="118" t="s">
        <v>269</v>
      </c>
      <c r="B165" s="184" t="s">
        <v>102</v>
      </c>
      <c r="C165" s="104"/>
      <c r="D165" s="104" t="s">
        <v>6</v>
      </c>
      <c r="E165" s="104" t="s">
        <v>15</v>
      </c>
      <c r="F165" s="104"/>
      <c r="G165" s="104"/>
      <c r="H165" s="104"/>
      <c r="I165" s="106"/>
      <c r="J165" s="118" t="s">
        <v>4</v>
      </c>
      <c r="K165" s="105" t="s">
        <v>246</v>
      </c>
      <c r="L165" s="105"/>
      <c r="M165" s="105"/>
      <c r="N165" s="171">
        <f>N166</f>
        <v>30000</v>
      </c>
      <c r="O165" s="172">
        <f t="shared" ref="O165:O168" si="59">N165*1.01</f>
        <v>30300</v>
      </c>
      <c r="P165" s="213">
        <f t="shared" ref="P165:P168" si="60">O165*1.01</f>
        <v>30603</v>
      </c>
      <c r="Q165" s="202">
        <f t="shared" si="57"/>
        <v>101</v>
      </c>
      <c r="R165" s="174">
        <f t="shared" si="58"/>
        <v>101</v>
      </c>
    </row>
    <row r="166" spans="1:18">
      <c r="A166" s="97" t="s">
        <v>292</v>
      </c>
      <c r="B166" s="119" t="s">
        <v>102</v>
      </c>
      <c r="C166" s="112"/>
      <c r="D166" s="112" t="s">
        <v>6</v>
      </c>
      <c r="E166" s="112" t="s">
        <v>15</v>
      </c>
      <c r="F166" s="112"/>
      <c r="G166" s="112"/>
      <c r="H166" s="112"/>
      <c r="I166" s="99"/>
      <c r="J166" s="97" t="s">
        <v>124</v>
      </c>
      <c r="K166" s="98" t="s">
        <v>212</v>
      </c>
      <c r="L166" s="98" t="s">
        <v>304</v>
      </c>
      <c r="M166" s="98"/>
      <c r="N166" s="203">
        <f>N167</f>
        <v>30000</v>
      </c>
      <c r="O166" s="176">
        <f t="shared" si="59"/>
        <v>30300</v>
      </c>
      <c r="P166" s="211">
        <f t="shared" si="60"/>
        <v>30603</v>
      </c>
      <c r="Q166" s="177">
        <f t="shared" si="57"/>
        <v>101</v>
      </c>
      <c r="R166" s="178">
        <f t="shared" si="58"/>
        <v>101</v>
      </c>
    </row>
    <row r="167" spans="1:18">
      <c r="A167" s="116" t="s">
        <v>292</v>
      </c>
      <c r="B167" s="121"/>
      <c r="C167" s="121"/>
      <c r="D167" s="121"/>
      <c r="E167" s="121"/>
      <c r="F167" s="121"/>
      <c r="G167" s="121"/>
      <c r="H167" s="121"/>
      <c r="I167" s="124"/>
      <c r="J167" s="114" t="s">
        <v>124</v>
      </c>
      <c r="K167" s="124" t="s">
        <v>6</v>
      </c>
      <c r="L167" s="124" t="s">
        <v>14</v>
      </c>
      <c r="M167" s="124"/>
      <c r="N167" s="139">
        <f>N168</f>
        <v>30000</v>
      </c>
      <c r="O167" s="383">
        <f t="shared" si="59"/>
        <v>30300</v>
      </c>
      <c r="P167" s="255">
        <f t="shared" si="60"/>
        <v>30603</v>
      </c>
      <c r="Q167" s="422">
        <f t="shared" si="57"/>
        <v>101</v>
      </c>
      <c r="R167" s="254">
        <f t="shared" si="58"/>
        <v>101</v>
      </c>
    </row>
    <row r="168" spans="1:18">
      <c r="A168" s="117" t="s">
        <v>292</v>
      </c>
      <c r="B168" s="59"/>
      <c r="C168" s="59"/>
      <c r="D168" s="59"/>
      <c r="E168" s="59"/>
      <c r="F168" s="59"/>
      <c r="G168" s="59"/>
      <c r="H168" s="59"/>
      <c r="I168" s="14"/>
      <c r="J168" s="187" t="s">
        <v>124</v>
      </c>
      <c r="K168" s="14" t="s">
        <v>108</v>
      </c>
      <c r="L168" s="14" t="s">
        <v>58</v>
      </c>
      <c r="M168" s="14"/>
      <c r="N168" s="142">
        <f>N169</f>
        <v>30000</v>
      </c>
      <c r="O168" s="147">
        <f t="shared" si="59"/>
        <v>30300</v>
      </c>
      <c r="P168" s="212">
        <f t="shared" si="60"/>
        <v>30603</v>
      </c>
      <c r="Q168" s="371">
        <f t="shared" si="57"/>
        <v>101</v>
      </c>
      <c r="R168" s="152">
        <f t="shared" si="58"/>
        <v>101</v>
      </c>
    </row>
    <row r="169" spans="1:18">
      <c r="A169" s="115" t="s">
        <v>292</v>
      </c>
      <c r="B169" s="77" t="s">
        <v>102</v>
      </c>
      <c r="C169" s="77"/>
      <c r="D169" s="77" t="s">
        <v>6</v>
      </c>
      <c r="E169" s="77" t="s">
        <v>15</v>
      </c>
      <c r="F169" s="77"/>
      <c r="G169" s="77"/>
      <c r="H169" s="77"/>
      <c r="I169" s="17"/>
      <c r="J169" s="111" t="s">
        <v>124</v>
      </c>
      <c r="K169" s="17" t="s">
        <v>105</v>
      </c>
      <c r="L169" s="17" t="s">
        <v>61</v>
      </c>
      <c r="M169" s="17"/>
      <c r="N169" s="144">
        <v>30000</v>
      </c>
      <c r="O169" s="384"/>
      <c r="P169" s="219"/>
      <c r="Q169" s="372"/>
      <c r="R169" s="138"/>
    </row>
    <row r="170" spans="1:18">
      <c r="A170" s="179"/>
      <c r="B170" s="185"/>
      <c r="C170" s="134"/>
      <c r="D170" s="134"/>
      <c r="E170" s="134"/>
      <c r="F170" s="134"/>
      <c r="G170" s="134"/>
      <c r="H170" s="134"/>
      <c r="I170" s="136"/>
      <c r="J170" s="179"/>
      <c r="K170" s="135" t="s">
        <v>220</v>
      </c>
      <c r="L170" s="135"/>
      <c r="M170" s="135"/>
      <c r="N170" s="241">
        <f>N171</f>
        <v>380000</v>
      </c>
      <c r="O170" s="398">
        <f>O171</f>
        <v>388300</v>
      </c>
      <c r="P170" s="210">
        <f t="shared" ref="O170:P190" si="61">O170*1.01</f>
        <v>392183</v>
      </c>
      <c r="Q170" s="166">
        <f>O170/N170*100</f>
        <v>102.18421052631579</v>
      </c>
      <c r="R170" s="167">
        <f>P170/O170*100</f>
        <v>101</v>
      </c>
    </row>
    <row r="171" spans="1:18">
      <c r="A171" s="100"/>
      <c r="B171" s="101"/>
      <c r="C171" s="82"/>
      <c r="D171" s="82"/>
      <c r="E171" s="82"/>
      <c r="F171" s="82"/>
      <c r="G171" s="82"/>
      <c r="H171" s="82"/>
      <c r="I171" s="102"/>
      <c r="J171" s="189" t="s">
        <v>206</v>
      </c>
      <c r="K171" s="75" t="s">
        <v>207</v>
      </c>
      <c r="L171" s="75"/>
      <c r="M171" s="75"/>
      <c r="N171" s="233">
        <f>SUM(N172)</f>
        <v>380000</v>
      </c>
      <c r="O171" s="400">
        <f>O172</f>
        <v>388300</v>
      </c>
      <c r="P171" s="235">
        <f t="shared" si="61"/>
        <v>392183</v>
      </c>
      <c r="Q171" s="169">
        <f t="shared" ref="Q171:Q191" si="62">O171/N171*100</f>
        <v>102.18421052631579</v>
      </c>
      <c r="R171" s="170">
        <f t="shared" ref="R171:R191" si="63">P171/O171*100</f>
        <v>101</v>
      </c>
    </row>
    <row r="172" spans="1:18">
      <c r="A172" s="118" t="s">
        <v>270</v>
      </c>
      <c r="B172" s="184" t="s">
        <v>102</v>
      </c>
      <c r="C172" s="104"/>
      <c r="D172" s="104" t="s">
        <v>6</v>
      </c>
      <c r="E172" s="104"/>
      <c r="F172" s="104" t="s">
        <v>306</v>
      </c>
      <c r="G172" s="104"/>
      <c r="H172" s="104" t="s">
        <v>308</v>
      </c>
      <c r="I172" s="106"/>
      <c r="J172" s="118"/>
      <c r="K172" s="105" t="s">
        <v>250</v>
      </c>
      <c r="L172" s="105"/>
      <c r="M172" s="105"/>
      <c r="N172" s="171">
        <f>N173+N177+N181+N185+N189</f>
        <v>380000</v>
      </c>
      <c r="O172" s="230">
        <f>O173+O177+O181+O185+O189</f>
        <v>388300</v>
      </c>
      <c r="P172" s="213">
        <f t="shared" si="61"/>
        <v>392183</v>
      </c>
      <c r="Q172" s="173">
        <f t="shared" si="62"/>
        <v>102.18421052631579</v>
      </c>
      <c r="R172" s="174">
        <f t="shared" si="63"/>
        <v>101</v>
      </c>
    </row>
    <row r="173" spans="1:18">
      <c r="A173" s="97" t="s">
        <v>293</v>
      </c>
      <c r="B173" s="119" t="s">
        <v>102</v>
      </c>
      <c r="C173" s="112"/>
      <c r="D173" s="112"/>
      <c r="E173" s="112"/>
      <c r="F173" s="112"/>
      <c r="G173" s="112"/>
      <c r="H173" s="112"/>
      <c r="I173" s="99"/>
      <c r="J173" s="97" t="s">
        <v>125</v>
      </c>
      <c r="K173" s="98" t="s">
        <v>251</v>
      </c>
      <c r="L173" s="98"/>
      <c r="M173" s="98"/>
      <c r="N173" s="203">
        <f>N174</f>
        <v>10000</v>
      </c>
      <c r="O173" s="204">
        <f t="shared" si="61"/>
        <v>10100</v>
      </c>
      <c r="P173" s="211">
        <f t="shared" si="61"/>
        <v>10201</v>
      </c>
      <c r="Q173" s="177">
        <f t="shared" si="62"/>
        <v>101</v>
      </c>
      <c r="R173" s="178">
        <f t="shared" si="63"/>
        <v>101</v>
      </c>
    </row>
    <row r="174" spans="1:18">
      <c r="A174" s="116" t="s">
        <v>293</v>
      </c>
      <c r="B174" s="120"/>
      <c r="C174" s="121"/>
      <c r="D174" s="121"/>
      <c r="E174" s="121"/>
      <c r="F174" s="121"/>
      <c r="G174" s="121"/>
      <c r="H174" s="121"/>
      <c r="I174" s="113"/>
      <c r="J174" s="114" t="s">
        <v>125</v>
      </c>
      <c r="K174" s="124">
        <v>3</v>
      </c>
      <c r="L174" s="124" t="s">
        <v>14</v>
      </c>
      <c r="M174" s="124"/>
      <c r="N174" s="139">
        <f>N175</f>
        <v>10000</v>
      </c>
      <c r="O174" s="140">
        <f t="shared" si="61"/>
        <v>10100</v>
      </c>
      <c r="P174" s="255">
        <f t="shared" si="61"/>
        <v>10201</v>
      </c>
      <c r="Q174" s="253">
        <f t="shared" si="62"/>
        <v>101</v>
      </c>
      <c r="R174" s="254">
        <f t="shared" si="63"/>
        <v>101</v>
      </c>
    </row>
    <row r="175" spans="1:18">
      <c r="A175" s="117" t="s">
        <v>293</v>
      </c>
      <c r="B175" s="76"/>
      <c r="C175" s="59"/>
      <c r="D175" s="59"/>
      <c r="E175" s="59"/>
      <c r="F175" s="59"/>
      <c r="G175" s="59"/>
      <c r="H175" s="59"/>
      <c r="I175" s="122"/>
      <c r="J175" s="187" t="s">
        <v>125</v>
      </c>
      <c r="K175" s="14">
        <v>38</v>
      </c>
      <c r="L175" s="14" t="s">
        <v>110</v>
      </c>
      <c r="M175" s="14"/>
      <c r="N175" s="142">
        <f>N176</f>
        <v>10000</v>
      </c>
      <c r="O175" s="128">
        <f t="shared" si="61"/>
        <v>10100</v>
      </c>
      <c r="P175" s="212">
        <f t="shared" si="61"/>
        <v>10201</v>
      </c>
      <c r="Q175" s="127">
        <f t="shared" si="62"/>
        <v>101</v>
      </c>
      <c r="R175" s="152">
        <f t="shared" si="63"/>
        <v>101</v>
      </c>
    </row>
    <row r="176" spans="1:18">
      <c r="A176" s="115" t="s">
        <v>293</v>
      </c>
      <c r="B176" s="123" t="s">
        <v>102</v>
      </c>
      <c r="C176" s="77"/>
      <c r="D176" s="77" t="s">
        <v>4</v>
      </c>
      <c r="E176" s="77"/>
      <c r="F176" s="77"/>
      <c r="G176" s="77"/>
      <c r="H176" s="77"/>
      <c r="I176" s="110"/>
      <c r="J176" s="111" t="s">
        <v>125</v>
      </c>
      <c r="K176" s="17">
        <v>381</v>
      </c>
      <c r="L176" s="17" t="s">
        <v>68</v>
      </c>
      <c r="M176" s="17"/>
      <c r="N176" s="144">
        <v>10000</v>
      </c>
      <c r="O176" s="145"/>
      <c r="P176" s="219"/>
      <c r="Q176" s="256"/>
      <c r="R176" s="138"/>
    </row>
    <row r="177" spans="1:18">
      <c r="A177" s="97" t="s">
        <v>294</v>
      </c>
      <c r="B177" s="112" t="s">
        <v>102</v>
      </c>
      <c r="C177" s="112"/>
      <c r="D177" s="112"/>
      <c r="E177" s="112"/>
      <c r="F177" s="112"/>
      <c r="G177" s="112"/>
      <c r="H177" s="112" t="s">
        <v>308</v>
      </c>
      <c r="I177" s="98"/>
      <c r="J177" s="97" t="s">
        <v>125</v>
      </c>
      <c r="K177" s="98" t="s">
        <v>252</v>
      </c>
      <c r="L177" s="98"/>
      <c r="M177" s="98"/>
      <c r="N177" s="203">
        <f>N178</f>
        <v>30000</v>
      </c>
      <c r="O177" s="204">
        <f t="shared" si="61"/>
        <v>30300</v>
      </c>
      <c r="P177" s="211">
        <f t="shared" si="61"/>
        <v>30603</v>
      </c>
      <c r="Q177" s="177">
        <f t="shared" si="62"/>
        <v>101</v>
      </c>
      <c r="R177" s="178">
        <f t="shared" si="63"/>
        <v>101</v>
      </c>
    </row>
    <row r="178" spans="1:18">
      <c r="A178" s="117" t="s">
        <v>294</v>
      </c>
      <c r="B178" s="59"/>
      <c r="C178" s="59"/>
      <c r="D178" s="59"/>
      <c r="E178" s="59"/>
      <c r="F178" s="59"/>
      <c r="G178" s="59"/>
      <c r="H178" s="59"/>
      <c r="I178" s="14"/>
      <c r="J178" s="187" t="s">
        <v>125</v>
      </c>
      <c r="K178" s="14">
        <v>3</v>
      </c>
      <c r="L178" s="14" t="s">
        <v>14</v>
      </c>
      <c r="M178" s="14"/>
      <c r="N178" s="142">
        <f>N179</f>
        <v>30000</v>
      </c>
      <c r="O178" s="128">
        <f t="shared" si="61"/>
        <v>30300</v>
      </c>
      <c r="P178" s="212">
        <f t="shared" si="61"/>
        <v>30603</v>
      </c>
      <c r="Q178" s="127">
        <f t="shared" si="62"/>
        <v>101</v>
      </c>
      <c r="R178" s="152">
        <f t="shared" si="63"/>
        <v>101</v>
      </c>
    </row>
    <row r="179" spans="1:18">
      <c r="A179" s="117" t="s">
        <v>294</v>
      </c>
      <c r="B179" s="59"/>
      <c r="C179" s="59"/>
      <c r="D179" s="59"/>
      <c r="E179" s="59"/>
      <c r="F179" s="59"/>
      <c r="G179" s="59"/>
      <c r="H179" s="59"/>
      <c r="I179" s="14"/>
      <c r="J179" s="187" t="s">
        <v>125</v>
      </c>
      <c r="K179" s="14" t="s">
        <v>108</v>
      </c>
      <c r="L179" s="14" t="s">
        <v>58</v>
      </c>
      <c r="M179" s="14"/>
      <c r="N179" s="142">
        <f>N180</f>
        <v>30000</v>
      </c>
      <c r="O179" s="128">
        <f t="shared" si="61"/>
        <v>30300</v>
      </c>
      <c r="P179" s="212">
        <f t="shared" si="61"/>
        <v>30603</v>
      </c>
      <c r="Q179" s="127">
        <f t="shared" si="62"/>
        <v>101</v>
      </c>
      <c r="R179" s="152">
        <f t="shared" si="63"/>
        <v>101</v>
      </c>
    </row>
    <row r="180" spans="1:18">
      <c r="A180" s="115" t="s">
        <v>294</v>
      </c>
      <c r="B180" s="77" t="s">
        <v>102</v>
      </c>
      <c r="C180" s="77"/>
      <c r="D180" s="77" t="s">
        <v>4</v>
      </c>
      <c r="E180" s="77"/>
      <c r="F180" s="77"/>
      <c r="G180" s="77"/>
      <c r="H180" s="77" t="s">
        <v>308</v>
      </c>
      <c r="I180" s="17"/>
      <c r="J180" s="111" t="s">
        <v>125</v>
      </c>
      <c r="K180" s="17" t="s">
        <v>105</v>
      </c>
      <c r="L180" s="17" t="s">
        <v>61</v>
      </c>
      <c r="M180" s="17"/>
      <c r="N180" s="144">
        <v>30000</v>
      </c>
      <c r="O180" s="145"/>
      <c r="P180" s="219"/>
      <c r="Q180" s="256"/>
      <c r="R180" s="138"/>
    </row>
    <row r="181" spans="1:18">
      <c r="A181" s="97" t="s">
        <v>295</v>
      </c>
      <c r="B181" s="119" t="s">
        <v>102</v>
      </c>
      <c r="C181" s="112"/>
      <c r="D181" s="112"/>
      <c r="E181" s="112"/>
      <c r="F181" s="112"/>
      <c r="G181" s="112"/>
      <c r="H181" s="112"/>
      <c r="I181" s="99"/>
      <c r="J181" s="97" t="s">
        <v>125</v>
      </c>
      <c r="K181" s="98" t="s">
        <v>253</v>
      </c>
      <c r="L181" s="98"/>
      <c r="M181" s="98"/>
      <c r="N181" s="203">
        <f>N182</f>
        <v>5000</v>
      </c>
      <c r="O181" s="204">
        <f t="shared" si="61"/>
        <v>5050</v>
      </c>
      <c r="P181" s="211">
        <f t="shared" si="61"/>
        <v>5100.5</v>
      </c>
      <c r="Q181" s="177">
        <f t="shared" si="62"/>
        <v>101</v>
      </c>
      <c r="R181" s="178">
        <f t="shared" si="63"/>
        <v>101</v>
      </c>
    </row>
    <row r="182" spans="1:18">
      <c r="A182" s="117" t="s">
        <v>295</v>
      </c>
      <c r="B182" s="76"/>
      <c r="C182" s="59"/>
      <c r="D182" s="59"/>
      <c r="E182" s="59"/>
      <c r="F182" s="59"/>
      <c r="G182" s="59"/>
      <c r="H182" s="59"/>
      <c r="I182" s="122"/>
      <c r="J182" s="187" t="s">
        <v>125</v>
      </c>
      <c r="K182" s="14">
        <v>3</v>
      </c>
      <c r="L182" s="14" t="s">
        <v>14</v>
      </c>
      <c r="M182" s="14"/>
      <c r="N182" s="142">
        <f>N183</f>
        <v>5000</v>
      </c>
      <c r="O182" s="128">
        <f t="shared" si="61"/>
        <v>5050</v>
      </c>
      <c r="P182" s="212">
        <f t="shared" si="61"/>
        <v>5100.5</v>
      </c>
      <c r="Q182" s="127">
        <f t="shared" si="62"/>
        <v>101</v>
      </c>
      <c r="R182" s="152">
        <f t="shared" si="63"/>
        <v>101</v>
      </c>
    </row>
    <row r="183" spans="1:18">
      <c r="A183" s="117" t="s">
        <v>295</v>
      </c>
      <c r="B183" s="76"/>
      <c r="C183" s="59"/>
      <c r="D183" s="59"/>
      <c r="E183" s="59"/>
      <c r="F183" s="59"/>
      <c r="G183" s="59"/>
      <c r="H183" s="59"/>
      <c r="I183" s="122"/>
      <c r="J183" s="187" t="s">
        <v>125</v>
      </c>
      <c r="K183" s="14" t="s">
        <v>114</v>
      </c>
      <c r="L183" s="14" t="s">
        <v>110</v>
      </c>
      <c r="M183" s="14"/>
      <c r="N183" s="142">
        <f>N184</f>
        <v>5000</v>
      </c>
      <c r="O183" s="128">
        <f t="shared" si="61"/>
        <v>5050</v>
      </c>
      <c r="P183" s="212">
        <f t="shared" si="61"/>
        <v>5100.5</v>
      </c>
      <c r="Q183" s="127">
        <f t="shared" si="62"/>
        <v>101</v>
      </c>
      <c r="R183" s="152">
        <f t="shared" si="63"/>
        <v>101</v>
      </c>
    </row>
    <row r="184" spans="1:18">
      <c r="A184" s="117" t="s">
        <v>295</v>
      </c>
      <c r="B184" s="76" t="s">
        <v>102</v>
      </c>
      <c r="C184" s="59"/>
      <c r="D184" s="59" t="s">
        <v>4</v>
      </c>
      <c r="E184" s="59"/>
      <c r="F184" s="59"/>
      <c r="G184" s="59"/>
      <c r="H184" s="59"/>
      <c r="I184" s="122"/>
      <c r="J184" s="187" t="s">
        <v>125</v>
      </c>
      <c r="K184" s="14" t="s">
        <v>126</v>
      </c>
      <c r="L184" s="14" t="s">
        <v>68</v>
      </c>
      <c r="M184" s="14"/>
      <c r="N184" s="142">
        <v>5000</v>
      </c>
      <c r="O184" s="128"/>
      <c r="P184" s="212"/>
      <c r="Q184" s="127"/>
      <c r="R184" s="152"/>
    </row>
    <row r="185" spans="1:18">
      <c r="A185" s="97" t="s">
        <v>297</v>
      </c>
      <c r="B185" s="119"/>
      <c r="C185" s="112"/>
      <c r="D185" s="112"/>
      <c r="E185" s="112"/>
      <c r="F185" s="112" t="s">
        <v>306</v>
      </c>
      <c r="G185" s="112"/>
      <c r="H185" s="112" t="s">
        <v>308</v>
      </c>
      <c r="I185" s="99"/>
      <c r="J185" s="97" t="s">
        <v>125</v>
      </c>
      <c r="K185" s="98" t="s">
        <v>333</v>
      </c>
      <c r="L185" s="98"/>
      <c r="M185" s="98"/>
      <c r="N185" s="203">
        <f>N186</f>
        <v>300000</v>
      </c>
      <c r="O185" s="204">
        <f>N185*1.025</f>
        <v>307500</v>
      </c>
      <c r="P185" s="211">
        <f t="shared" ref="P185" si="64">O185*1.01</f>
        <v>310575</v>
      </c>
      <c r="Q185" s="237">
        <f t="shared" ref="Q185:Q187" si="65">O185/N185*100</f>
        <v>102.49999999999999</v>
      </c>
      <c r="R185" s="178">
        <f t="shared" ref="R185:R187" si="66">P185/O185*100</f>
        <v>101</v>
      </c>
    </row>
    <row r="186" spans="1:18">
      <c r="A186" s="117" t="s">
        <v>297</v>
      </c>
      <c r="B186" s="76"/>
      <c r="C186" s="59"/>
      <c r="D186" s="59"/>
      <c r="E186" s="59"/>
      <c r="F186" s="59"/>
      <c r="G186" s="59"/>
      <c r="H186" s="59"/>
      <c r="I186" s="122"/>
      <c r="J186" s="187" t="s">
        <v>125</v>
      </c>
      <c r="K186" s="387" t="s">
        <v>15</v>
      </c>
      <c r="L186" s="14" t="s">
        <v>16</v>
      </c>
      <c r="M186" s="14"/>
      <c r="N186" s="142">
        <f>N187</f>
        <v>300000</v>
      </c>
      <c r="O186" s="128">
        <f>N186*1.025</f>
        <v>307500</v>
      </c>
      <c r="P186" s="212">
        <f t="shared" ref="P186" si="67">O186*1.01</f>
        <v>310575</v>
      </c>
      <c r="Q186" s="151">
        <f t="shared" si="65"/>
        <v>102.49999999999999</v>
      </c>
      <c r="R186" s="152">
        <f t="shared" si="66"/>
        <v>101</v>
      </c>
    </row>
    <row r="187" spans="1:18">
      <c r="A187" s="117" t="s">
        <v>297</v>
      </c>
      <c r="B187" s="76"/>
      <c r="C187" s="59"/>
      <c r="D187" s="59"/>
      <c r="E187" s="59"/>
      <c r="F187" s="59"/>
      <c r="G187" s="59"/>
      <c r="H187" s="59"/>
      <c r="I187" s="122"/>
      <c r="J187" s="187" t="s">
        <v>125</v>
      </c>
      <c r="K187" s="14">
        <v>42</v>
      </c>
      <c r="L187" s="14" t="s">
        <v>72</v>
      </c>
      <c r="M187" s="14"/>
      <c r="N187" s="142">
        <f>N188</f>
        <v>300000</v>
      </c>
      <c r="O187" s="128">
        <f>N187*1.025</f>
        <v>307500</v>
      </c>
      <c r="P187" s="212">
        <f t="shared" ref="P187" si="68">O187*1.01</f>
        <v>310575</v>
      </c>
      <c r="Q187" s="151">
        <f t="shared" si="65"/>
        <v>102.49999999999999</v>
      </c>
      <c r="R187" s="152">
        <f t="shared" si="66"/>
        <v>101</v>
      </c>
    </row>
    <row r="188" spans="1:18">
      <c r="A188" s="117" t="s">
        <v>297</v>
      </c>
      <c r="B188" s="76"/>
      <c r="C188" s="59"/>
      <c r="D188" s="59"/>
      <c r="E188" s="59"/>
      <c r="F188" s="59" t="s">
        <v>306</v>
      </c>
      <c r="G188" s="59"/>
      <c r="H188" s="59" t="s">
        <v>308</v>
      </c>
      <c r="I188" s="122"/>
      <c r="J188" s="187" t="s">
        <v>125</v>
      </c>
      <c r="K188" s="14">
        <v>421</v>
      </c>
      <c r="L188" s="14" t="s">
        <v>73</v>
      </c>
      <c r="M188" s="14"/>
      <c r="N188" s="142">
        <v>300000</v>
      </c>
      <c r="O188" s="128"/>
      <c r="P188" s="212"/>
      <c r="Q188" s="127"/>
      <c r="R188" s="152"/>
    </row>
    <row r="189" spans="1:18">
      <c r="A189" s="97" t="s">
        <v>296</v>
      </c>
      <c r="B189" s="119" t="s">
        <v>102</v>
      </c>
      <c r="C189" s="112"/>
      <c r="D189" s="112"/>
      <c r="E189" s="112"/>
      <c r="F189" s="112"/>
      <c r="G189" s="112"/>
      <c r="H189" s="112" t="s">
        <v>308</v>
      </c>
      <c r="I189" s="99"/>
      <c r="J189" s="97" t="s">
        <v>127</v>
      </c>
      <c r="K189" s="98" t="s">
        <v>254</v>
      </c>
      <c r="L189" s="98"/>
      <c r="M189" s="98"/>
      <c r="N189" s="203">
        <f>N190</f>
        <v>35000</v>
      </c>
      <c r="O189" s="204">
        <f t="shared" si="61"/>
        <v>35350</v>
      </c>
      <c r="P189" s="211">
        <f t="shared" si="61"/>
        <v>35703.5</v>
      </c>
      <c r="Q189" s="177">
        <f t="shared" si="62"/>
        <v>101</v>
      </c>
      <c r="R189" s="178">
        <f t="shared" si="63"/>
        <v>101</v>
      </c>
    </row>
    <row r="190" spans="1:18">
      <c r="A190" s="117" t="s">
        <v>296</v>
      </c>
      <c r="B190" s="76"/>
      <c r="C190" s="59"/>
      <c r="D190" s="59"/>
      <c r="E190" s="59"/>
      <c r="F190" s="59"/>
      <c r="G190" s="59"/>
      <c r="H190" s="59"/>
      <c r="I190" s="122"/>
      <c r="J190" s="187" t="s">
        <v>127</v>
      </c>
      <c r="K190" s="14">
        <v>3</v>
      </c>
      <c r="L190" s="14" t="s">
        <v>14</v>
      </c>
      <c r="M190" s="14"/>
      <c r="N190" s="142">
        <f>N191</f>
        <v>35000</v>
      </c>
      <c r="O190" s="128">
        <f t="shared" si="61"/>
        <v>35350</v>
      </c>
      <c r="P190" s="212">
        <f t="shared" si="61"/>
        <v>35703.5</v>
      </c>
      <c r="Q190" s="127">
        <f t="shared" si="62"/>
        <v>101</v>
      </c>
      <c r="R190" s="152">
        <f t="shared" si="63"/>
        <v>101</v>
      </c>
    </row>
    <row r="191" spans="1:18">
      <c r="A191" s="117" t="s">
        <v>296</v>
      </c>
      <c r="B191" s="76"/>
      <c r="C191" s="59"/>
      <c r="D191" s="59"/>
      <c r="E191" s="59"/>
      <c r="F191" s="59"/>
      <c r="G191" s="59"/>
      <c r="H191" s="59"/>
      <c r="I191" s="122"/>
      <c r="J191" s="187" t="s">
        <v>127</v>
      </c>
      <c r="K191" s="14">
        <v>38</v>
      </c>
      <c r="L191" s="14" t="s">
        <v>110</v>
      </c>
      <c r="M191" s="14"/>
      <c r="N191" s="142">
        <f>N192</f>
        <v>35000</v>
      </c>
      <c r="O191" s="128">
        <f>N191*1.01</f>
        <v>35350</v>
      </c>
      <c r="P191" s="212">
        <f>O191*1.01</f>
        <v>35703.5</v>
      </c>
      <c r="Q191" s="127">
        <f t="shared" si="62"/>
        <v>101</v>
      </c>
      <c r="R191" s="152">
        <f t="shared" si="63"/>
        <v>101</v>
      </c>
    </row>
    <row r="192" spans="1:18">
      <c r="A192" s="117" t="s">
        <v>296</v>
      </c>
      <c r="B192" s="76" t="s">
        <v>102</v>
      </c>
      <c r="C192" s="59"/>
      <c r="D192" s="59"/>
      <c r="E192" s="59"/>
      <c r="F192" s="59"/>
      <c r="G192" s="59"/>
      <c r="H192" s="59" t="s">
        <v>308</v>
      </c>
      <c r="I192" s="122"/>
      <c r="J192" s="187" t="s">
        <v>127</v>
      </c>
      <c r="K192" s="14">
        <v>381</v>
      </c>
      <c r="L192" s="14" t="s">
        <v>68</v>
      </c>
      <c r="M192" s="14"/>
      <c r="N192" s="142">
        <v>35000</v>
      </c>
      <c r="O192" s="128"/>
      <c r="P192" s="212"/>
      <c r="Q192" s="149"/>
      <c r="R192" s="155"/>
    </row>
    <row r="193" spans="1:18">
      <c r="A193" s="179"/>
      <c r="B193" s="185"/>
      <c r="C193" s="134"/>
      <c r="D193" s="134"/>
      <c r="E193" s="134"/>
      <c r="F193" s="134"/>
      <c r="G193" s="134"/>
      <c r="H193" s="134"/>
      <c r="I193" s="136"/>
      <c r="J193" s="179"/>
      <c r="K193" s="135" t="s">
        <v>221</v>
      </c>
      <c r="L193" s="135"/>
      <c r="M193" s="135"/>
      <c r="N193" s="241">
        <f>SUM(N194)</f>
        <v>130000</v>
      </c>
      <c r="O193" s="402">
        <f>O194</f>
        <v>132600</v>
      </c>
      <c r="P193" s="210">
        <f t="shared" ref="O193:P197" si="69">O193*1.01</f>
        <v>133926</v>
      </c>
      <c r="Q193" s="197">
        <f>O193/N193*100</f>
        <v>102</v>
      </c>
      <c r="R193" s="167">
        <f>P193/O193*100</f>
        <v>101</v>
      </c>
    </row>
    <row r="194" spans="1:18">
      <c r="A194" s="100"/>
      <c r="B194" s="101"/>
      <c r="C194" s="82"/>
      <c r="D194" s="82"/>
      <c r="E194" s="82"/>
      <c r="F194" s="82"/>
      <c r="G194" s="82"/>
      <c r="H194" s="82"/>
      <c r="I194" s="102"/>
      <c r="J194" s="189" t="s">
        <v>206</v>
      </c>
      <c r="K194" s="75" t="s">
        <v>207</v>
      </c>
      <c r="L194" s="75"/>
      <c r="M194" s="75"/>
      <c r="N194" s="233">
        <f>N195</f>
        <v>130000</v>
      </c>
      <c r="O194" s="234">
        <f>O195</f>
        <v>132600</v>
      </c>
      <c r="P194" s="235">
        <f t="shared" si="69"/>
        <v>133926</v>
      </c>
      <c r="Q194" s="198">
        <f t="shared" ref="Q194:Q204" si="70">O194/N194*100</f>
        <v>102</v>
      </c>
      <c r="R194" s="170">
        <f t="shared" ref="R194:R204" si="71">P194/O194*100</f>
        <v>101</v>
      </c>
    </row>
    <row r="195" spans="1:18">
      <c r="A195" s="118" t="s">
        <v>271</v>
      </c>
      <c r="B195" s="184" t="s">
        <v>102</v>
      </c>
      <c r="C195" s="104"/>
      <c r="D195" s="104" t="s">
        <v>6</v>
      </c>
      <c r="E195" s="104" t="s">
        <v>15</v>
      </c>
      <c r="F195" s="104"/>
      <c r="G195" s="104" t="s">
        <v>4</v>
      </c>
      <c r="H195" s="104" t="s">
        <v>308</v>
      </c>
      <c r="I195" s="106"/>
      <c r="J195" s="118"/>
      <c r="K195" s="105" t="s">
        <v>367</v>
      </c>
      <c r="L195" s="105"/>
      <c r="M195" s="105"/>
      <c r="N195" s="171">
        <f>N196+N202</f>
        <v>130000</v>
      </c>
      <c r="O195" s="201">
        <f>N195*1.02</f>
        <v>132600</v>
      </c>
      <c r="P195" s="213">
        <f t="shared" si="69"/>
        <v>133926</v>
      </c>
      <c r="Q195" s="202">
        <f t="shared" si="70"/>
        <v>102</v>
      </c>
      <c r="R195" s="174">
        <f t="shared" si="71"/>
        <v>101</v>
      </c>
    </row>
    <row r="196" spans="1:18">
      <c r="A196" s="97" t="s">
        <v>298</v>
      </c>
      <c r="B196" s="119" t="s">
        <v>102</v>
      </c>
      <c r="C196" s="112"/>
      <c r="D196" s="112" t="s">
        <v>6</v>
      </c>
      <c r="E196" s="112" t="s">
        <v>15</v>
      </c>
      <c r="F196" s="112" t="s">
        <v>4</v>
      </c>
      <c r="G196" s="112" t="s">
        <v>4</v>
      </c>
      <c r="H196" s="112" t="s">
        <v>308</v>
      </c>
      <c r="I196" s="99"/>
      <c r="J196" s="97" t="s">
        <v>128</v>
      </c>
      <c r="K196" s="98" t="s">
        <v>255</v>
      </c>
      <c r="L196" s="98"/>
      <c r="M196" s="98"/>
      <c r="N196" s="175">
        <f>SUM(N197)</f>
        <v>30000</v>
      </c>
      <c r="O196" s="190">
        <f t="shared" si="69"/>
        <v>30300</v>
      </c>
      <c r="P196" s="211">
        <f t="shared" si="69"/>
        <v>30603</v>
      </c>
      <c r="Q196" s="177">
        <f t="shared" si="70"/>
        <v>101</v>
      </c>
      <c r="R196" s="178">
        <f t="shared" si="71"/>
        <v>101</v>
      </c>
    </row>
    <row r="197" spans="1:18">
      <c r="A197" s="84" t="s">
        <v>298</v>
      </c>
      <c r="B197" s="276"/>
      <c r="C197" s="276"/>
      <c r="D197" s="276"/>
      <c r="E197" s="276"/>
      <c r="F197" s="276"/>
      <c r="G197" s="276"/>
      <c r="H197" s="276"/>
      <c r="I197" s="277"/>
      <c r="J197" s="83" t="s">
        <v>128</v>
      </c>
      <c r="K197" s="277">
        <v>3</v>
      </c>
      <c r="L197" s="277" t="s">
        <v>14</v>
      </c>
      <c r="M197" s="277"/>
      <c r="N197" s="486">
        <f>N198+N200</f>
        <v>30000</v>
      </c>
      <c r="O197" s="487">
        <f t="shared" si="69"/>
        <v>30300</v>
      </c>
      <c r="P197" s="289">
        <f t="shared" si="69"/>
        <v>30603</v>
      </c>
      <c r="Q197" s="488">
        <f t="shared" si="70"/>
        <v>101</v>
      </c>
      <c r="R197" s="137">
        <f t="shared" si="71"/>
        <v>101</v>
      </c>
    </row>
    <row r="198" spans="1:18">
      <c r="A198" s="116" t="s">
        <v>298</v>
      </c>
      <c r="B198" s="121"/>
      <c r="C198" s="121"/>
      <c r="D198" s="121"/>
      <c r="E198" s="121"/>
      <c r="F198" s="121"/>
      <c r="G198" s="121"/>
      <c r="H198" s="121"/>
      <c r="I198" s="124"/>
      <c r="J198" s="114" t="s">
        <v>128</v>
      </c>
      <c r="K198" s="473" t="s">
        <v>108</v>
      </c>
      <c r="L198" s="124" t="s">
        <v>58</v>
      </c>
      <c r="M198" s="124"/>
      <c r="N198" s="139">
        <f>N199</f>
        <v>10000</v>
      </c>
      <c r="O198" s="140">
        <f>N198*1.01</f>
        <v>10100</v>
      </c>
      <c r="P198" s="141">
        <f>O198*1.01</f>
        <v>10201</v>
      </c>
      <c r="Q198" s="422">
        <f t="shared" si="70"/>
        <v>101</v>
      </c>
      <c r="R198" s="489">
        <f t="shared" si="71"/>
        <v>101</v>
      </c>
    </row>
    <row r="199" spans="1:18">
      <c r="A199" s="117" t="s">
        <v>298</v>
      </c>
      <c r="B199" s="59"/>
      <c r="C199" s="59"/>
      <c r="D199" s="59"/>
      <c r="E199" s="59"/>
      <c r="F199" s="59"/>
      <c r="G199" s="59"/>
      <c r="H199" s="59" t="s">
        <v>308</v>
      </c>
      <c r="I199" s="14"/>
      <c r="J199" s="187" t="s">
        <v>128</v>
      </c>
      <c r="K199" s="472" t="s">
        <v>105</v>
      </c>
      <c r="L199" s="14" t="s">
        <v>61</v>
      </c>
      <c r="M199" s="14"/>
      <c r="N199" s="142">
        <v>10000</v>
      </c>
      <c r="O199" s="128"/>
      <c r="P199" s="212"/>
      <c r="Q199" s="371"/>
      <c r="R199" s="152"/>
    </row>
    <row r="200" spans="1:18">
      <c r="A200" s="117" t="s">
        <v>298</v>
      </c>
      <c r="B200" s="59"/>
      <c r="C200" s="59"/>
      <c r="D200" s="59"/>
      <c r="E200" s="59"/>
      <c r="F200" s="59"/>
      <c r="G200" s="59"/>
      <c r="H200" s="59"/>
      <c r="I200" s="14"/>
      <c r="J200" s="187" t="s">
        <v>128</v>
      </c>
      <c r="K200" s="14">
        <v>38</v>
      </c>
      <c r="L200" s="14" t="s">
        <v>110</v>
      </c>
      <c r="M200" s="14"/>
      <c r="N200" s="142">
        <f>N201</f>
        <v>20000</v>
      </c>
      <c r="O200" s="128">
        <f>N200*1.01</f>
        <v>20200</v>
      </c>
      <c r="P200" s="212">
        <f>O200*1.01</f>
        <v>20402</v>
      </c>
      <c r="Q200" s="371">
        <f t="shared" si="70"/>
        <v>101</v>
      </c>
      <c r="R200" s="152">
        <f t="shared" si="71"/>
        <v>101</v>
      </c>
    </row>
    <row r="201" spans="1:18">
      <c r="A201" s="115" t="s">
        <v>298</v>
      </c>
      <c r="B201" s="77" t="s">
        <v>102</v>
      </c>
      <c r="C201" s="77"/>
      <c r="D201" s="77"/>
      <c r="E201" s="77" t="s">
        <v>15</v>
      </c>
      <c r="F201" s="77"/>
      <c r="G201" s="77"/>
      <c r="H201" s="77"/>
      <c r="I201" s="17"/>
      <c r="J201" s="111" t="s">
        <v>128</v>
      </c>
      <c r="K201" s="17">
        <v>381</v>
      </c>
      <c r="L201" s="17" t="s">
        <v>68</v>
      </c>
      <c r="M201" s="17"/>
      <c r="N201" s="385">
        <v>20000</v>
      </c>
      <c r="O201" s="145">
        <f t="shared" ref="O201:P204" si="72">N201*1.01</f>
        <v>20200</v>
      </c>
      <c r="P201" s="219">
        <f t="shared" si="72"/>
        <v>20402</v>
      </c>
      <c r="Q201" s="372">
        <f t="shared" si="70"/>
        <v>101</v>
      </c>
      <c r="R201" s="138">
        <f t="shared" si="71"/>
        <v>101</v>
      </c>
    </row>
    <row r="202" spans="1:18">
      <c r="A202" s="373" t="s">
        <v>339</v>
      </c>
      <c r="B202" s="374" t="s">
        <v>102</v>
      </c>
      <c r="C202" s="375"/>
      <c r="D202" s="375"/>
      <c r="E202" s="375"/>
      <c r="F202" s="375"/>
      <c r="G202" s="375"/>
      <c r="H202" s="375" t="s">
        <v>308</v>
      </c>
      <c r="I202" s="376"/>
      <c r="J202" s="373" t="s">
        <v>340</v>
      </c>
      <c r="K202" s="377" t="s">
        <v>338</v>
      </c>
      <c r="L202" s="377"/>
      <c r="M202" s="377"/>
      <c r="N202" s="378">
        <f>N203</f>
        <v>100000</v>
      </c>
      <c r="O202" s="382">
        <f>N202*1.03</f>
        <v>103000</v>
      </c>
      <c r="P202" s="379">
        <f t="shared" si="72"/>
        <v>104030</v>
      </c>
      <c r="Q202" s="380">
        <f t="shared" si="70"/>
        <v>103</v>
      </c>
      <c r="R202" s="381">
        <f t="shared" si="71"/>
        <v>101</v>
      </c>
    </row>
    <row r="203" spans="1:18">
      <c r="A203" s="117" t="s">
        <v>339</v>
      </c>
      <c r="B203" s="76"/>
      <c r="C203" s="59"/>
      <c r="D203" s="59"/>
      <c r="E203" s="59"/>
      <c r="F203" s="59"/>
      <c r="G203" s="59"/>
      <c r="H203" s="59"/>
      <c r="I203" s="122"/>
      <c r="J203" s="187" t="s">
        <v>340</v>
      </c>
      <c r="K203" s="14" t="s">
        <v>15</v>
      </c>
      <c r="L203" s="14" t="s">
        <v>16</v>
      </c>
      <c r="M203" s="14"/>
      <c r="N203" s="192">
        <f>N204</f>
        <v>100000</v>
      </c>
      <c r="O203" s="128">
        <f>N203*1.03</f>
        <v>103000</v>
      </c>
      <c r="P203" s="212">
        <f t="shared" si="72"/>
        <v>104030</v>
      </c>
      <c r="Q203" s="127">
        <f t="shared" si="70"/>
        <v>103</v>
      </c>
      <c r="R203" s="152">
        <f t="shared" si="71"/>
        <v>101</v>
      </c>
    </row>
    <row r="204" spans="1:18">
      <c r="A204" s="117" t="s">
        <v>339</v>
      </c>
      <c r="B204" s="76"/>
      <c r="C204" s="59"/>
      <c r="D204" s="59"/>
      <c r="E204" s="59"/>
      <c r="F204" s="59"/>
      <c r="G204" s="59"/>
      <c r="H204" s="59"/>
      <c r="I204" s="122"/>
      <c r="J204" s="187" t="s">
        <v>340</v>
      </c>
      <c r="K204" s="14" t="s">
        <v>116</v>
      </c>
      <c r="L204" s="14" t="s">
        <v>72</v>
      </c>
      <c r="M204" s="14"/>
      <c r="N204" s="192">
        <f>N205</f>
        <v>100000</v>
      </c>
      <c r="O204" s="128">
        <f>N204*1.03</f>
        <v>103000</v>
      </c>
      <c r="P204" s="212">
        <f t="shared" si="72"/>
        <v>104030</v>
      </c>
      <c r="Q204" s="127">
        <f t="shared" si="70"/>
        <v>103</v>
      </c>
      <c r="R204" s="152">
        <f t="shared" si="71"/>
        <v>101</v>
      </c>
    </row>
    <row r="205" spans="1:18">
      <c r="A205" s="117" t="s">
        <v>339</v>
      </c>
      <c r="B205" s="76" t="s">
        <v>102</v>
      </c>
      <c r="C205" s="59"/>
      <c r="D205" s="59"/>
      <c r="E205" s="59"/>
      <c r="F205" s="59"/>
      <c r="G205" s="59"/>
      <c r="H205" s="59" t="s">
        <v>308</v>
      </c>
      <c r="I205" s="122"/>
      <c r="J205" s="187" t="s">
        <v>340</v>
      </c>
      <c r="K205" s="14" t="s">
        <v>121</v>
      </c>
      <c r="L205" s="14" t="s">
        <v>73</v>
      </c>
      <c r="M205" s="14"/>
      <c r="N205" s="192">
        <v>100000</v>
      </c>
      <c r="O205" s="125"/>
      <c r="P205" s="212"/>
      <c r="Q205" s="149"/>
      <c r="R205" s="155"/>
    </row>
    <row r="206" spans="1:18">
      <c r="A206" s="179"/>
      <c r="B206" s="185"/>
      <c r="C206" s="134"/>
      <c r="D206" s="134"/>
      <c r="E206" s="134"/>
      <c r="F206" s="134"/>
      <c r="G206" s="134"/>
      <c r="H206" s="134"/>
      <c r="I206" s="136"/>
      <c r="J206" s="179"/>
      <c r="K206" s="135" t="s">
        <v>222</v>
      </c>
      <c r="L206" s="135"/>
      <c r="M206" s="135"/>
      <c r="N206" s="165">
        <f>SUM(N207)</f>
        <v>235000</v>
      </c>
      <c r="O206" s="398">
        <f t="shared" ref="O206:P208" si="73">N206*1.01</f>
        <v>237350</v>
      </c>
      <c r="P206" s="210">
        <f t="shared" si="73"/>
        <v>239723.5</v>
      </c>
      <c r="Q206" s="197">
        <f>O206/N206*100</f>
        <v>101</v>
      </c>
      <c r="R206" s="167">
        <f>P206/O206*100</f>
        <v>101</v>
      </c>
    </row>
    <row r="207" spans="1:18">
      <c r="A207" s="100"/>
      <c r="B207" s="101"/>
      <c r="C207" s="82"/>
      <c r="D207" s="82"/>
      <c r="E207" s="82"/>
      <c r="F207" s="82"/>
      <c r="G207" s="82"/>
      <c r="H207" s="82"/>
      <c r="I207" s="102"/>
      <c r="J207" s="189" t="s">
        <v>208</v>
      </c>
      <c r="K207" s="75" t="s">
        <v>209</v>
      </c>
      <c r="L207" s="75"/>
      <c r="M207" s="75"/>
      <c r="N207" s="168">
        <f>N208+N221+N226</f>
        <v>235000</v>
      </c>
      <c r="O207" s="400">
        <f t="shared" si="73"/>
        <v>237350</v>
      </c>
      <c r="P207" s="235">
        <f t="shared" si="73"/>
        <v>239723.5</v>
      </c>
      <c r="Q207" s="198">
        <f t="shared" ref="Q207:Q229" si="74">O207/N207*100</f>
        <v>101</v>
      </c>
      <c r="R207" s="170">
        <f t="shared" ref="R207:R229" si="75">P207/O207*100</f>
        <v>101</v>
      </c>
    </row>
    <row r="208" spans="1:18">
      <c r="A208" s="118" t="s">
        <v>272</v>
      </c>
      <c r="B208" s="184" t="s">
        <v>102</v>
      </c>
      <c r="C208" s="104"/>
      <c r="D208" s="104" t="s">
        <v>6</v>
      </c>
      <c r="E208" s="104" t="s">
        <v>15</v>
      </c>
      <c r="F208" s="104"/>
      <c r="G208" s="104"/>
      <c r="H208" s="104"/>
      <c r="I208" s="106"/>
      <c r="J208" s="118"/>
      <c r="K208" s="105" t="s">
        <v>256</v>
      </c>
      <c r="L208" s="105"/>
      <c r="M208" s="105"/>
      <c r="N208" s="171">
        <f>N209+N213+N217</f>
        <v>215000</v>
      </c>
      <c r="O208" s="230">
        <f t="shared" si="73"/>
        <v>217150</v>
      </c>
      <c r="P208" s="213">
        <f t="shared" si="73"/>
        <v>219321.5</v>
      </c>
      <c r="Q208" s="242">
        <f t="shared" si="74"/>
        <v>101</v>
      </c>
      <c r="R208" s="243">
        <f t="shared" si="75"/>
        <v>101</v>
      </c>
    </row>
    <row r="209" spans="1:18">
      <c r="A209" s="97" t="s">
        <v>299</v>
      </c>
      <c r="B209" s="119" t="s">
        <v>102</v>
      </c>
      <c r="C209" s="112"/>
      <c r="D209" s="112"/>
      <c r="E209" s="112" t="s">
        <v>15</v>
      </c>
      <c r="F209" s="112"/>
      <c r="G209" s="112"/>
      <c r="H209" s="112"/>
      <c r="I209" s="99"/>
      <c r="J209" s="97">
        <v>1070</v>
      </c>
      <c r="K209" s="98" t="s">
        <v>257</v>
      </c>
      <c r="L209" s="98"/>
      <c r="M209" s="98"/>
      <c r="N209" s="203">
        <f>N210</f>
        <v>110000</v>
      </c>
      <c r="O209" s="204">
        <f t="shared" ref="O209:P210" si="76">N209*1.01</f>
        <v>111100</v>
      </c>
      <c r="P209" s="211">
        <f t="shared" si="76"/>
        <v>112211</v>
      </c>
      <c r="Q209" s="177">
        <f t="shared" si="74"/>
        <v>101</v>
      </c>
      <c r="R209" s="178">
        <f t="shared" si="75"/>
        <v>101</v>
      </c>
    </row>
    <row r="210" spans="1:18">
      <c r="A210" s="117" t="s">
        <v>299</v>
      </c>
      <c r="B210" s="76"/>
      <c r="C210" s="59"/>
      <c r="D210" s="59"/>
      <c r="E210" s="59"/>
      <c r="F210" s="59"/>
      <c r="G210" s="59"/>
      <c r="H210" s="59"/>
      <c r="I210" s="122"/>
      <c r="J210" s="187" t="s">
        <v>129</v>
      </c>
      <c r="K210" s="14">
        <v>3</v>
      </c>
      <c r="L210" s="14" t="s">
        <v>14</v>
      </c>
      <c r="M210" s="14"/>
      <c r="N210" s="142">
        <f>N211</f>
        <v>110000</v>
      </c>
      <c r="O210" s="128">
        <f t="shared" si="76"/>
        <v>111100</v>
      </c>
      <c r="P210" s="212">
        <f t="shared" si="76"/>
        <v>112211</v>
      </c>
      <c r="Q210" s="127">
        <f t="shared" si="74"/>
        <v>101</v>
      </c>
      <c r="R210" s="152">
        <f t="shared" si="75"/>
        <v>101</v>
      </c>
    </row>
    <row r="211" spans="1:18">
      <c r="A211" s="117" t="s">
        <v>299</v>
      </c>
      <c r="B211" s="76"/>
      <c r="C211" s="59"/>
      <c r="D211" s="59"/>
      <c r="E211" s="59"/>
      <c r="F211" s="59"/>
      <c r="G211" s="59"/>
      <c r="H211" s="59"/>
      <c r="I211" s="122"/>
      <c r="J211" s="187" t="s">
        <v>129</v>
      </c>
      <c r="K211" s="14">
        <v>37</v>
      </c>
      <c r="L211" s="14" t="s">
        <v>123</v>
      </c>
      <c r="M211" s="14"/>
      <c r="N211" s="142">
        <f>N212</f>
        <v>110000</v>
      </c>
      <c r="O211" s="128">
        <f>N211*1.01</f>
        <v>111100</v>
      </c>
      <c r="P211" s="212">
        <f>O211*1.01</f>
        <v>112211</v>
      </c>
      <c r="Q211" s="127">
        <f t="shared" si="74"/>
        <v>101</v>
      </c>
      <c r="R211" s="152">
        <f t="shared" si="75"/>
        <v>101</v>
      </c>
    </row>
    <row r="212" spans="1:18">
      <c r="A212" s="117" t="s">
        <v>299</v>
      </c>
      <c r="B212" s="76" t="s">
        <v>102</v>
      </c>
      <c r="C212" s="59"/>
      <c r="D212" s="59"/>
      <c r="E212" s="59" t="s">
        <v>15</v>
      </c>
      <c r="F212" s="59"/>
      <c r="G212" s="59"/>
      <c r="H212" s="59"/>
      <c r="I212" s="122"/>
      <c r="J212" s="187" t="s">
        <v>129</v>
      </c>
      <c r="K212" s="14">
        <v>372</v>
      </c>
      <c r="L212" s="14" t="s">
        <v>66</v>
      </c>
      <c r="M212" s="14"/>
      <c r="N212" s="142">
        <v>110000</v>
      </c>
      <c r="O212" s="128"/>
      <c r="P212" s="212"/>
      <c r="Q212" s="127"/>
      <c r="R212" s="152"/>
    </row>
    <row r="213" spans="1:18">
      <c r="A213" s="97" t="s">
        <v>300</v>
      </c>
      <c r="B213" s="119" t="s">
        <v>102</v>
      </c>
      <c r="C213" s="112"/>
      <c r="D213" s="112"/>
      <c r="E213" s="112" t="s">
        <v>15</v>
      </c>
      <c r="F213" s="112"/>
      <c r="G213" s="112"/>
      <c r="H213" s="112"/>
      <c r="I213" s="99"/>
      <c r="J213" s="97">
        <v>1070</v>
      </c>
      <c r="K213" s="98" t="s">
        <v>258</v>
      </c>
      <c r="L213" s="98"/>
      <c r="M213" s="98"/>
      <c r="N213" s="203">
        <f>N214</f>
        <v>5000</v>
      </c>
      <c r="O213" s="204">
        <f t="shared" ref="O213:P229" si="77">N213*1.01</f>
        <v>5050</v>
      </c>
      <c r="P213" s="211">
        <f t="shared" si="77"/>
        <v>5100.5</v>
      </c>
      <c r="Q213" s="177">
        <f t="shared" si="74"/>
        <v>101</v>
      </c>
      <c r="R213" s="178">
        <f t="shared" si="75"/>
        <v>101</v>
      </c>
    </row>
    <row r="214" spans="1:18">
      <c r="A214" s="116" t="s">
        <v>300</v>
      </c>
      <c r="B214" s="121"/>
      <c r="C214" s="121"/>
      <c r="D214" s="121"/>
      <c r="E214" s="121"/>
      <c r="F214" s="121"/>
      <c r="G214" s="121"/>
      <c r="H214" s="121"/>
      <c r="I214" s="124"/>
      <c r="J214" s="114" t="s">
        <v>129</v>
      </c>
      <c r="K214" s="124">
        <v>3</v>
      </c>
      <c r="L214" s="124" t="s">
        <v>14</v>
      </c>
      <c r="M214" s="124"/>
      <c r="N214" s="139">
        <f>N215</f>
        <v>5000</v>
      </c>
      <c r="O214" s="140">
        <f t="shared" si="77"/>
        <v>5050</v>
      </c>
      <c r="P214" s="255">
        <f t="shared" si="77"/>
        <v>5100.5</v>
      </c>
      <c r="Q214" s="253">
        <f t="shared" si="74"/>
        <v>101</v>
      </c>
      <c r="R214" s="254">
        <f t="shared" si="75"/>
        <v>101</v>
      </c>
    </row>
    <row r="215" spans="1:18">
      <c r="A215" s="117" t="s">
        <v>300</v>
      </c>
      <c r="B215" s="59"/>
      <c r="C215" s="59"/>
      <c r="D215" s="59"/>
      <c r="E215" s="59"/>
      <c r="F215" s="59"/>
      <c r="G215" s="59"/>
      <c r="H215" s="59"/>
      <c r="I215" s="14"/>
      <c r="J215" s="187" t="s">
        <v>129</v>
      </c>
      <c r="K215" s="14">
        <v>37</v>
      </c>
      <c r="L215" s="14" t="s">
        <v>123</v>
      </c>
      <c r="M215" s="14"/>
      <c r="N215" s="142">
        <f>N216</f>
        <v>5000</v>
      </c>
      <c r="O215" s="128">
        <f t="shared" si="77"/>
        <v>5050</v>
      </c>
      <c r="P215" s="212">
        <f t="shared" si="77"/>
        <v>5100.5</v>
      </c>
      <c r="Q215" s="127">
        <f t="shared" si="74"/>
        <v>101</v>
      </c>
      <c r="R215" s="152">
        <f t="shared" si="75"/>
        <v>101</v>
      </c>
    </row>
    <row r="216" spans="1:18">
      <c r="A216" s="115" t="s">
        <v>300</v>
      </c>
      <c r="B216" s="77" t="s">
        <v>102</v>
      </c>
      <c r="C216" s="77"/>
      <c r="D216" s="77"/>
      <c r="E216" s="77" t="s">
        <v>15</v>
      </c>
      <c r="F216" s="77"/>
      <c r="G216" s="77"/>
      <c r="H216" s="77"/>
      <c r="I216" s="17"/>
      <c r="J216" s="111" t="s">
        <v>129</v>
      </c>
      <c r="K216" s="17">
        <v>372</v>
      </c>
      <c r="L216" s="17" t="s">
        <v>66</v>
      </c>
      <c r="M216" s="17"/>
      <c r="N216" s="144">
        <v>5000</v>
      </c>
      <c r="O216" s="145"/>
      <c r="P216" s="219"/>
      <c r="Q216" s="256"/>
      <c r="R216" s="138"/>
    </row>
    <row r="217" spans="1:18">
      <c r="A217" s="97" t="s">
        <v>301</v>
      </c>
      <c r="B217" s="119" t="s">
        <v>4</v>
      </c>
      <c r="C217" s="112"/>
      <c r="D217" s="112" t="s">
        <v>6</v>
      </c>
      <c r="E217" s="112"/>
      <c r="F217" s="112"/>
      <c r="G217" s="112"/>
      <c r="H217" s="112"/>
      <c r="I217" s="99"/>
      <c r="J217" s="97" t="s">
        <v>130</v>
      </c>
      <c r="K217" s="98" t="s">
        <v>374</v>
      </c>
      <c r="L217" s="98"/>
      <c r="M217" s="98"/>
      <c r="N217" s="203">
        <f>N218</f>
        <v>100000</v>
      </c>
      <c r="O217" s="204">
        <f t="shared" si="77"/>
        <v>101000</v>
      </c>
      <c r="P217" s="211">
        <f t="shared" si="77"/>
        <v>102010</v>
      </c>
      <c r="Q217" s="177">
        <f t="shared" si="74"/>
        <v>101</v>
      </c>
      <c r="R217" s="178">
        <f t="shared" si="75"/>
        <v>101</v>
      </c>
    </row>
    <row r="218" spans="1:18">
      <c r="A218" s="117" t="s">
        <v>301</v>
      </c>
      <c r="B218" s="76"/>
      <c r="C218" s="59"/>
      <c r="D218" s="59"/>
      <c r="E218" s="59"/>
      <c r="F218" s="59"/>
      <c r="G218" s="59"/>
      <c r="H218" s="59"/>
      <c r="I218" s="122"/>
      <c r="J218" s="187" t="s">
        <v>130</v>
      </c>
      <c r="K218" s="14">
        <v>3</v>
      </c>
      <c r="L218" s="14" t="s">
        <v>14</v>
      </c>
      <c r="M218" s="14"/>
      <c r="N218" s="142">
        <f>N219</f>
        <v>100000</v>
      </c>
      <c r="O218" s="128">
        <f t="shared" si="77"/>
        <v>101000</v>
      </c>
      <c r="P218" s="212">
        <f t="shared" si="77"/>
        <v>102010</v>
      </c>
      <c r="Q218" s="127">
        <f t="shared" si="74"/>
        <v>101</v>
      </c>
      <c r="R218" s="152">
        <f t="shared" si="75"/>
        <v>101</v>
      </c>
    </row>
    <row r="219" spans="1:18">
      <c r="A219" s="117" t="s">
        <v>301</v>
      </c>
      <c r="B219" s="76"/>
      <c r="C219" s="59"/>
      <c r="D219" s="59"/>
      <c r="E219" s="59"/>
      <c r="F219" s="59"/>
      <c r="G219" s="59"/>
      <c r="H219" s="59"/>
      <c r="I219" s="122"/>
      <c r="J219" s="187" t="s">
        <v>130</v>
      </c>
      <c r="K219" s="14">
        <v>37</v>
      </c>
      <c r="L219" s="14" t="s">
        <v>123</v>
      </c>
      <c r="M219" s="14"/>
      <c r="N219" s="142">
        <f>N220</f>
        <v>100000</v>
      </c>
      <c r="O219" s="128">
        <f t="shared" si="77"/>
        <v>101000</v>
      </c>
      <c r="P219" s="212">
        <f t="shared" si="77"/>
        <v>102010</v>
      </c>
      <c r="Q219" s="127">
        <f t="shared" si="74"/>
        <v>101</v>
      </c>
      <c r="R219" s="152">
        <f t="shared" si="75"/>
        <v>101</v>
      </c>
    </row>
    <row r="220" spans="1:18">
      <c r="A220" s="115" t="s">
        <v>301</v>
      </c>
      <c r="B220" s="123" t="s">
        <v>4</v>
      </c>
      <c r="C220" s="77"/>
      <c r="D220" s="77" t="s">
        <v>6</v>
      </c>
      <c r="E220" s="77"/>
      <c r="F220" s="77"/>
      <c r="G220" s="77"/>
      <c r="H220" s="77"/>
      <c r="I220" s="110"/>
      <c r="J220" s="111" t="s">
        <v>130</v>
      </c>
      <c r="K220" s="17">
        <v>372</v>
      </c>
      <c r="L220" s="17" t="s">
        <v>66</v>
      </c>
      <c r="M220" s="17"/>
      <c r="N220" s="144">
        <v>100000</v>
      </c>
      <c r="O220" s="145"/>
      <c r="P220" s="219"/>
      <c r="Q220" s="256"/>
      <c r="R220" s="138"/>
    </row>
    <row r="221" spans="1:18">
      <c r="A221" s="118" t="s">
        <v>273</v>
      </c>
      <c r="B221" s="184" t="s">
        <v>102</v>
      </c>
      <c r="C221" s="104"/>
      <c r="D221" s="104"/>
      <c r="E221" s="104" t="s">
        <v>15</v>
      </c>
      <c r="F221" s="104"/>
      <c r="G221" s="104"/>
      <c r="H221" s="104"/>
      <c r="I221" s="106"/>
      <c r="J221" s="118"/>
      <c r="K221" s="105" t="s">
        <v>259</v>
      </c>
      <c r="L221" s="105"/>
      <c r="M221" s="105"/>
      <c r="N221" s="200">
        <f>N222</f>
        <v>10000</v>
      </c>
      <c r="O221" s="230">
        <f t="shared" si="77"/>
        <v>10100</v>
      </c>
      <c r="P221" s="213">
        <f t="shared" si="77"/>
        <v>10201</v>
      </c>
      <c r="Q221" s="202">
        <f t="shared" si="74"/>
        <v>101</v>
      </c>
      <c r="R221" s="174">
        <f t="shared" si="75"/>
        <v>101</v>
      </c>
    </row>
    <row r="222" spans="1:18">
      <c r="A222" s="97" t="s">
        <v>302</v>
      </c>
      <c r="B222" s="119" t="s">
        <v>102</v>
      </c>
      <c r="C222" s="112"/>
      <c r="D222" s="112"/>
      <c r="E222" s="112" t="s">
        <v>15</v>
      </c>
      <c r="F222" s="112"/>
      <c r="G222" s="112"/>
      <c r="H222" s="112"/>
      <c r="I222" s="99"/>
      <c r="J222" s="97">
        <v>1040</v>
      </c>
      <c r="K222" s="98" t="s">
        <v>260</v>
      </c>
      <c r="L222" s="98"/>
      <c r="M222" s="98"/>
      <c r="N222" s="203">
        <f>N223</f>
        <v>10000</v>
      </c>
      <c r="O222" s="204">
        <f t="shared" si="77"/>
        <v>10100</v>
      </c>
      <c r="P222" s="211">
        <f t="shared" si="77"/>
        <v>10201</v>
      </c>
      <c r="Q222" s="177">
        <f t="shared" si="74"/>
        <v>101</v>
      </c>
      <c r="R222" s="178">
        <f t="shared" si="75"/>
        <v>101</v>
      </c>
    </row>
    <row r="223" spans="1:18">
      <c r="A223" s="117" t="s">
        <v>302</v>
      </c>
      <c r="B223" s="76"/>
      <c r="C223" s="59"/>
      <c r="D223" s="59"/>
      <c r="E223" s="59"/>
      <c r="F223" s="59"/>
      <c r="G223" s="59"/>
      <c r="H223" s="59"/>
      <c r="I223" s="122"/>
      <c r="J223" s="187" t="s">
        <v>131</v>
      </c>
      <c r="K223" s="14">
        <v>3</v>
      </c>
      <c r="L223" s="14" t="s">
        <v>14</v>
      </c>
      <c r="M223" s="14"/>
      <c r="N223" s="142">
        <f>N224</f>
        <v>10000</v>
      </c>
      <c r="O223" s="128">
        <f t="shared" si="77"/>
        <v>10100</v>
      </c>
      <c r="P223" s="212">
        <f t="shared" si="77"/>
        <v>10201</v>
      </c>
      <c r="Q223" s="127">
        <f t="shared" si="74"/>
        <v>101</v>
      </c>
      <c r="R223" s="152">
        <f t="shared" si="75"/>
        <v>101</v>
      </c>
    </row>
    <row r="224" spans="1:18">
      <c r="A224" s="117" t="s">
        <v>302</v>
      </c>
      <c r="B224" s="76"/>
      <c r="C224" s="59"/>
      <c r="D224" s="59"/>
      <c r="E224" s="59"/>
      <c r="F224" s="59"/>
      <c r="G224" s="59"/>
      <c r="H224" s="59"/>
      <c r="I224" s="122"/>
      <c r="J224" s="187" t="s">
        <v>131</v>
      </c>
      <c r="K224" s="14">
        <v>37</v>
      </c>
      <c r="L224" s="14" t="s">
        <v>132</v>
      </c>
      <c r="M224" s="14"/>
      <c r="N224" s="142">
        <f>N225</f>
        <v>10000</v>
      </c>
      <c r="O224" s="128">
        <f t="shared" si="77"/>
        <v>10100</v>
      </c>
      <c r="P224" s="212">
        <f t="shared" si="77"/>
        <v>10201</v>
      </c>
      <c r="Q224" s="127">
        <f t="shared" si="74"/>
        <v>101</v>
      </c>
      <c r="R224" s="152">
        <f t="shared" si="75"/>
        <v>101</v>
      </c>
    </row>
    <row r="225" spans="1:18">
      <c r="A225" s="117" t="s">
        <v>302</v>
      </c>
      <c r="B225" s="76" t="s">
        <v>102</v>
      </c>
      <c r="C225" s="59"/>
      <c r="D225" s="59"/>
      <c r="E225" s="59" t="s">
        <v>15</v>
      </c>
      <c r="F225" s="59"/>
      <c r="G225" s="59"/>
      <c r="H225" s="59"/>
      <c r="I225" s="122"/>
      <c r="J225" s="187" t="s">
        <v>131</v>
      </c>
      <c r="K225" s="14">
        <v>372</v>
      </c>
      <c r="L225" s="14" t="s">
        <v>66</v>
      </c>
      <c r="M225" s="14"/>
      <c r="N225" s="142">
        <v>10000</v>
      </c>
      <c r="O225" s="128"/>
      <c r="P225" s="212"/>
      <c r="Q225" s="127"/>
      <c r="R225" s="152"/>
    </row>
    <row r="226" spans="1:18">
      <c r="A226" s="118" t="s">
        <v>274</v>
      </c>
      <c r="B226" s="184" t="s">
        <v>102</v>
      </c>
      <c r="C226" s="104"/>
      <c r="D226" s="104"/>
      <c r="E226" s="104" t="s">
        <v>15</v>
      </c>
      <c r="F226" s="104"/>
      <c r="G226" s="104"/>
      <c r="H226" s="104"/>
      <c r="I226" s="106"/>
      <c r="J226" s="118"/>
      <c r="K226" s="105" t="s">
        <v>261</v>
      </c>
      <c r="L226" s="105"/>
      <c r="M226" s="105"/>
      <c r="N226" s="200">
        <f>N227</f>
        <v>10000</v>
      </c>
      <c r="O226" s="230">
        <f t="shared" si="77"/>
        <v>10100</v>
      </c>
      <c r="P226" s="213">
        <f t="shared" si="77"/>
        <v>10201</v>
      </c>
      <c r="Q226" s="202">
        <f t="shared" si="74"/>
        <v>101</v>
      </c>
      <c r="R226" s="174">
        <f t="shared" si="75"/>
        <v>101</v>
      </c>
    </row>
    <row r="227" spans="1:18" ht="19.899999999999999" customHeight="1">
      <c r="A227" s="97" t="s">
        <v>303</v>
      </c>
      <c r="B227" s="119" t="s">
        <v>102</v>
      </c>
      <c r="C227" s="112"/>
      <c r="D227" s="112"/>
      <c r="E227" s="112" t="s">
        <v>15</v>
      </c>
      <c r="F227" s="112"/>
      <c r="G227" s="112"/>
      <c r="H227" s="112"/>
      <c r="I227" s="99"/>
      <c r="J227" s="97">
        <v>1090</v>
      </c>
      <c r="K227" s="386" t="s">
        <v>341</v>
      </c>
      <c r="L227" s="528" t="s">
        <v>342</v>
      </c>
      <c r="M227" s="529"/>
      <c r="N227" s="203">
        <f>N228</f>
        <v>10000</v>
      </c>
      <c r="O227" s="204">
        <f t="shared" si="77"/>
        <v>10100</v>
      </c>
      <c r="P227" s="211">
        <f t="shared" si="77"/>
        <v>10201</v>
      </c>
      <c r="Q227" s="177">
        <f t="shared" si="74"/>
        <v>101</v>
      </c>
      <c r="R227" s="178">
        <f t="shared" si="75"/>
        <v>101</v>
      </c>
    </row>
    <row r="228" spans="1:18">
      <c r="A228" s="117" t="s">
        <v>303</v>
      </c>
      <c r="B228" s="76"/>
      <c r="C228" s="59"/>
      <c r="D228" s="59"/>
      <c r="E228" s="59"/>
      <c r="F228" s="59"/>
      <c r="G228" s="59"/>
      <c r="H228" s="59"/>
      <c r="I228" s="122"/>
      <c r="J228" s="187" t="s">
        <v>133</v>
      </c>
      <c r="K228" s="14">
        <v>3</v>
      </c>
      <c r="L228" s="14" t="s">
        <v>14</v>
      </c>
      <c r="M228" s="14"/>
      <c r="N228" s="142">
        <f>N229</f>
        <v>10000</v>
      </c>
      <c r="O228" s="128">
        <f t="shared" si="77"/>
        <v>10100</v>
      </c>
      <c r="P228" s="212">
        <f t="shared" si="77"/>
        <v>10201</v>
      </c>
      <c r="Q228" s="127">
        <f t="shared" si="74"/>
        <v>101</v>
      </c>
      <c r="R228" s="152">
        <f t="shared" si="75"/>
        <v>101</v>
      </c>
    </row>
    <row r="229" spans="1:18">
      <c r="A229" s="117" t="s">
        <v>303</v>
      </c>
      <c r="B229" s="76"/>
      <c r="C229" s="59"/>
      <c r="D229" s="59"/>
      <c r="E229" s="59"/>
      <c r="F229" s="59"/>
      <c r="G229" s="59"/>
      <c r="H229" s="59"/>
      <c r="I229" s="122"/>
      <c r="J229" s="187" t="s">
        <v>133</v>
      </c>
      <c r="K229" s="14">
        <v>38</v>
      </c>
      <c r="L229" s="14" t="s">
        <v>110</v>
      </c>
      <c r="M229" s="14"/>
      <c r="N229" s="142">
        <f>N230</f>
        <v>10000</v>
      </c>
      <c r="O229" s="128">
        <f t="shared" si="77"/>
        <v>10100</v>
      </c>
      <c r="P229" s="212">
        <f t="shared" si="77"/>
        <v>10201</v>
      </c>
      <c r="Q229" s="127">
        <f t="shared" si="74"/>
        <v>101</v>
      </c>
      <c r="R229" s="152">
        <f t="shared" si="75"/>
        <v>101</v>
      </c>
    </row>
    <row r="230" spans="1:18">
      <c r="A230" s="115" t="s">
        <v>303</v>
      </c>
      <c r="B230" s="123" t="s">
        <v>102</v>
      </c>
      <c r="C230" s="77"/>
      <c r="D230" s="77"/>
      <c r="E230" s="77" t="s">
        <v>15</v>
      </c>
      <c r="F230" s="77"/>
      <c r="G230" s="77"/>
      <c r="H230" s="77"/>
      <c r="I230" s="110"/>
      <c r="J230" s="111" t="s">
        <v>133</v>
      </c>
      <c r="K230" s="17">
        <v>381</v>
      </c>
      <c r="L230" s="17" t="s">
        <v>68</v>
      </c>
      <c r="M230" s="17"/>
      <c r="N230" s="144">
        <v>10000</v>
      </c>
      <c r="O230" s="145"/>
      <c r="P230" s="219"/>
      <c r="Q230" s="159"/>
      <c r="R230" s="160"/>
    </row>
    <row r="231" spans="1:18" ht="21.6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</sheetData>
  <mergeCells count="29">
    <mergeCell ref="L227:M227"/>
    <mergeCell ref="L65:M65"/>
    <mergeCell ref="L67:M67"/>
    <mergeCell ref="A4:R4"/>
    <mergeCell ref="A1:R1"/>
    <mergeCell ref="A3:R3"/>
    <mergeCell ref="L51:M51"/>
    <mergeCell ref="L63:M63"/>
    <mergeCell ref="L64:M64"/>
    <mergeCell ref="A14:A15"/>
    <mergeCell ref="B14:B15"/>
    <mergeCell ref="C14:C15"/>
    <mergeCell ref="D14:D15"/>
    <mergeCell ref="E14:E15"/>
    <mergeCell ref="F14:F15"/>
    <mergeCell ref="G14:G15"/>
    <mergeCell ref="H14:H15"/>
    <mergeCell ref="J14:J15"/>
    <mergeCell ref="N14:N15"/>
    <mergeCell ref="O14:O15"/>
    <mergeCell ref="P14:P15"/>
    <mergeCell ref="Q14:Q15"/>
    <mergeCell ref="L41:M41"/>
    <mergeCell ref="L42:M42"/>
    <mergeCell ref="R14:R15"/>
    <mergeCell ref="L33:M33"/>
    <mergeCell ref="L34:M34"/>
    <mergeCell ref="L36:M36"/>
    <mergeCell ref="L37:M3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abSelected="1" topLeftCell="A24" workbookViewId="0">
      <selection activeCell="O41" sqref="O41"/>
    </sheetView>
  </sheetViews>
  <sheetFormatPr defaultRowHeight="15"/>
  <cols>
    <col min="1" max="1" width="10.28515625" customWidth="1"/>
    <col min="2" max="2" width="8.7109375" customWidth="1"/>
    <col min="3" max="3" width="1" customWidth="1"/>
    <col min="4" max="4" width="6" customWidth="1"/>
    <col min="5" max="5" width="5.140625" customWidth="1"/>
    <col min="6" max="6" width="10.85546875" customWidth="1"/>
    <col min="7" max="7" width="39" customWidth="1"/>
    <col min="8" max="8" width="9.85546875" customWidth="1"/>
    <col min="9" max="9" width="10.140625" customWidth="1"/>
    <col min="10" max="10" width="9.7109375" customWidth="1"/>
    <col min="11" max="11" width="20.42578125" customWidth="1"/>
  </cols>
  <sheetData>
    <row r="1" spans="1:11" ht="15.75">
      <c r="A1" s="537" t="s">
        <v>184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spans="1:11" ht="9.6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>
      <c r="A3" s="538" t="s">
        <v>140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</row>
    <row r="4" spans="1:11">
      <c r="A4" s="552" t="s">
        <v>188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</row>
    <row r="5" spans="1:11">
      <c r="A5" s="552" t="s">
        <v>187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</row>
    <row r="6" spans="1:11" ht="9.6" customHeight="1"/>
    <row r="7" spans="1:11" ht="24" customHeight="1">
      <c r="A7" s="542" t="s">
        <v>141</v>
      </c>
      <c r="B7" s="544" t="s">
        <v>142</v>
      </c>
      <c r="C7" s="545"/>
      <c r="D7" s="548" t="s">
        <v>350</v>
      </c>
      <c r="E7" s="549"/>
      <c r="F7" s="63" t="s">
        <v>143</v>
      </c>
      <c r="G7" s="550" t="s">
        <v>349</v>
      </c>
      <c r="H7" s="550" t="s">
        <v>185</v>
      </c>
      <c r="I7" s="560" t="s">
        <v>159</v>
      </c>
      <c r="J7" s="550" t="s">
        <v>186</v>
      </c>
      <c r="K7" s="550" t="s">
        <v>144</v>
      </c>
    </row>
    <row r="8" spans="1:11" ht="33.6" customHeight="1">
      <c r="A8" s="543"/>
      <c r="B8" s="546"/>
      <c r="C8" s="547"/>
      <c r="D8" s="63" t="s">
        <v>145</v>
      </c>
      <c r="E8" s="63" t="s">
        <v>146</v>
      </c>
      <c r="F8" s="389" t="s">
        <v>355</v>
      </c>
      <c r="G8" s="551"/>
      <c r="H8" s="551"/>
      <c r="I8" s="560"/>
      <c r="J8" s="551"/>
      <c r="K8" s="551"/>
    </row>
    <row r="9" spans="1:11" ht="27.6" customHeight="1">
      <c r="A9" s="539" t="s">
        <v>147</v>
      </c>
      <c r="B9" s="553" t="s">
        <v>164</v>
      </c>
      <c r="C9" s="554"/>
      <c r="D9" s="440" t="s">
        <v>353</v>
      </c>
      <c r="E9" s="441" t="s">
        <v>354</v>
      </c>
      <c r="F9" s="442" t="s">
        <v>408</v>
      </c>
      <c r="G9" s="449" t="s">
        <v>380</v>
      </c>
      <c r="H9" s="443">
        <v>10000</v>
      </c>
      <c r="I9" s="443">
        <v>10300</v>
      </c>
      <c r="J9" s="443">
        <v>10403</v>
      </c>
      <c r="K9" s="437" t="s">
        <v>357</v>
      </c>
    </row>
    <row r="10" spans="1:11" ht="27.6" customHeight="1">
      <c r="A10" s="540"/>
      <c r="B10" s="555"/>
      <c r="C10" s="556"/>
      <c r="D10" s="440" t="s">
        <v>353</v>
      </c>
      <c r="E10" s="441" t="s">
        <v>354</v>
      </c>
      <c r="F10" s="442" t="s">
        <v>437</v>
      </c>
      <c r="G10" s="449" t="s">
        <v>438</v>
      </c>
      <c r="H10" s="443">
        <v>100000</v>
      </c>
      <c r="I10" s="443">
        <v>103000</v>
      </c>
      <c r="J10" s="443">
        <v>104030</v>
      </c>
      <c r="K10" s="437" t="s">
        <v>439</v>
      </c>
    </row>
    <row r="11" spans="1:11" ht="31.9" customHeight="1">
      <c r="A11" s="541"/>
      <c r="B11" s="557"/>
      <c r="C11" s="558"/>
      <c r="D11" s="440" t="s">
        <v>353</v>
      </c>
      <c r="E11" s="441" t="s">
        <v>354</v>
      </c>
      <c r="F11" s="442" t="s">
        <v>409</v>
      </c>
      <c r="G11" s="449" t="s">
        <v>381</v>
      </c>
      <c r="H11" s="443">
        <v>6000</v>
      </c>
      <c r="I11" s="443">
        <v>6204</v>
      </c>
      <c r="J11" s="443">
        <v>6266</v>
      </c>
      <c r="K11" s="437" t="s">
        <v>356</v>
      </c>
    </row>
    <row r="12" spans="1:11" ht="24.6" customHeight="1">
      <c r="A12" s="539" t="s">
        <v>148</v>
      </c>
      <c r="B12" s="553" t="s">
        <v>149</v>
      </c>
      <c r="C12" s="554"/>
      <c r="D12" s="440" t="s">
        <v>353</v>
      </c>
      <c r="E12" s="441" t="s">
        <v>360</v>
      </c>
      <c r="F12" s="442" t="s">
        <v>410</v>
      </c>
      <c r="G12" s="449" t="s">
        <v>382</v>
      </c>
      <c r="H12" s="443">
        <v>1278300</v>
      </c>
      <c r="I12" s="443">
        <v>1316649</v>
      </c>
      <c r="J12" s="443">
        <v>1329815</v>
      </c>
      <c r="K12" s="437" t="s">
        <v>150</v>
      </c>
    </row>
    <row r="13" spans="1:11" ht="24" customHeight="1">
      <c r="A13" s="540"/>
      <c r="B13" s="555"/>
      <c r="C13" s="556"/>
      <c r="D13" s="440" t="s">
        <v>353</v>
      </c>
      <c r="E13" s="441" t="s">
        <v>360</v>
      </c>
      <c r="F13" s="442" t="s">
        <v>411</v>
      </c>
      <c r="G13" s="449" t="s">
        <v>383</v>
      </c>
      <c r="H13" s="443">
        <v>1500000</v>
      </c>
      <c r="I13" s="443">
        <v>1542496</v>
      </c>
      <c r="J13" s="443">
        <v>1557921</v>
      </c>
      <c r="K13" s="437" t="s">
        <v>151</v>
      </c>
    </row>
    <row r="14" spans="1:11" ht="21.6" customHeight="1">
      <c r="A14" s="540"/>
      <c r="B14" s="555"/>
      <c r="C14" s="556"/>
      <c r="D14" s="440" t="s">
        <v>353</v>
      </c>
      <c r="E14" s="441" t="s">
        <v>360</v>
      </c>
      <c r="F14" s="442" t="s">
        <v>412</v>
      </c>
      <c r="G14" s="449" t="s">
        <v>384</v>
      </c>
      <c r="H14" s="443">
        <v>1000000</v>
      </c>
      <c r="I14" s="443">
        <v>1010000</v>
      </c>
      <c r="J14" s="443">
        <v>1020100</v>
      </c>
      <c r="K14" s="444" t="s">
        <v>361</v>
      </c>
    </row>
    <row r="15" spans="1:11" ht="23.45" customHeight="1">
      <c r="A15" s="540"/>
      <c r="B15" s="555"/>
      <c r="C15" s="556"/>
      <c r="D15" s="440" t="s">
        <v>353</v>
      </c>
      <c r="E15" s="441" t="s">
        <v>360</v>
      </c>
      <c r="F15" s="442" t="s">
        <v>413</v>
      </c>
      <c r="G15" s="449" t="s">
        <v>385</v>
      </c>
      <c r="H15" s="443">
        <v>155000</v>
      </c>
      <c r="I15" s="443">
        <v>159650</v>
      </c>
      <c r="J15" s="443">
        <v>161247</v>
      </c>
      <c r="K15" s="444" t="s">
        <v>152</v>
      </c>
    </row>
    <row r="16" spans="1:11" ht="25.9" customHeight="1">
      <c r="A16" s="541"/>
      <c r="B16" s="557"/>
      <c r="C16" s="558"/>
      <c r="D16" s="440" t="s">
        <v>353</v>
      </c>
      <c r="E16" s="441" t="s">
        <v>360</v>
      </c>
      <c r="F16" s="442" t="s">
        <v>414</v>
      </c>
      <c r="G16" s="449" t="s">
        <v>386</v>
      </c>
      <c r="H16" s="443">
        <v>80000</v>
      </c>
      <c r="I16" s="443">
        <v>82720</v>
      </c>
      <c r="J16" s="443">
        <v>83547</v>
      </c>
      <c r="K16" s="444" t="s">
        <v>152</v>
      </c>
    </row>
    <row r="17" spans="1:11" ht="22.15" customHeight="1">
      <c r="A17" s="539" t="s">
        <v>153</v>
      </c>
      <c r="B17" s="553" t="s">
        <v>161</v>
      </c>
      <c r="C17" s="554"/>
      <c r="D17" s="440" t="s">
        <v>353</v>
      </c>
      <c r="E17" s="441" t="s">
        <v>359</v>
      </c>
      <c r="F17" s="442" t="s">
        <v>415</v>
      </c>
      <c r="G17" s="449" t="s">
        <v>387</v>
      </c>
      <c r="H17" s="443">
        <v>260000</v>
      </c>
      <c r="I17" s="443">
        <v>262600</v>
      </c>
      <c r="J17" s="443">
        <v>265226</v>
      </c>
      <c r="K17" s="437" t="s">
        <v>154</v>
      </c>
    </row>
    <row r="18" spans="1:11" ht="27" customHeight="1">
      <c r="A18" s="540"/>
      <c r="B18" s="557"/>
      <c r="C18" s="558"/>
      <c r="D18" s="440" t="s">
        <v>353</v>
      </c>
      <c r="E18" s="441" t="s">
        <v>354</v>
      </c>
      <c r="F18" s="442" t="s">
        <v>416</v>
      </c>
      <c r="G18" s="449" t="s">
        <v>388</v>
      </c>
      <c r="H18" s="443">
        <v>40000</v>
      </c>
      <c r="I18" s="443">
        <v>41360</v>
      </c>
      <c r="J18" s="443">
        <v>41774</v>
      </c>
      <c r="K18" s="437" t="s">
        <v>160</v>
      </c>
    </row>
    <row r="19" spans="1:11" ht="24" customHeight="1">
      <c r="A19" s="540"/>
      <c r="B19" s="553" t="s">
        <v>163</v>
      </c>
      <c r="C19" s="554"/>
      <c r="D19" s="440" t="s">
        <v>351</v>
      </c>
      <c r="E19" s="441" t="s">
        <v>352</v>
      </c>
      <c r="F19" s="442" t="s">
        <v>417</v>
      </c>
      <c r="G19" s="449" t="s">
        <v>389</v>
      </c>
      <c r="H19" s="443">
        <v>150000</v>
      </c>
      <c r="I19" s="443">
        <v>151500</v>
      </c>
      <c r="J19" s="443">
        <v>153015</v>
      </c>
      <c r="K19" s="437" t="s">
        <v>358</v>
      </c>
    </row>
    <row r="20" spans="1:11" ht="20.45" customHeight="1">
      <c r="A20" s="540"/>
      <c r="B20" s="555"/>
      <c r="C20" s="556"/>
      <c r="D20" s="440" t="s">
        <v>353</v>
      </c>
      <c r="E20" s="441" t="s">
        <v>363</v>
      </c>
      <c r="F20" s="442" t="s">
        <v>418</v>
      </c>
      <c r="G20" s="449" t="s">
        <v>390</v>
      </c>
      <c r="H20" s="443">
        <v>10000</v>
      </c>
      <c r="I20" s="443">
        <v>10100</v>
      </c>
      <c r="J20" s="443">
        <v>10201</v>
      </c>
      <c r="K20" s="437" t="s">
        <v>370</v>
      </c>
    </row>
    <row r="21" spans="1:11" ht="20.45" customHeight="1">
      <c r="A21" s="540"/>
      <c r="B21" s="555"/>
      <c r="C21" s="556"/>
      <c r="D21" s="440" t="s">
        <v>353</v>
      </c>
      <c r="E21" s="441" t="s">
        <v>363</v>
      </c>
      <c r="F21" s="442" t="s">
        <v>418</v>
      </c>
      <c r="G21" s="449" t="s">
        <v>391</v>
      </c>
      <c r="H21" s="443">
        <v>5000</v>
      </c>
      <c r="I21" s="443">
        <v>5050</v>
      </c>
      <c r="J21" s="443">
        <v>5101</v>
      </c>
      <c r="K21" s="437" t="s">
        <v>371</v>
      </c>
    </row>
    <row r="22" spans="1:11" ht="25.15" customHeight="1">
      <c r="A22" s="540"/>
      <c r="B22" s="555"/>
      <c r="C22" s="556"/>
      <c r="D22" s="440" t="s">
        <v>353</v>
      </c>
      <c r="E22" s="441" t="s">
        <v>363</v>
      </c>
      <c r="F22" s="442" t="s">
        <v>419</v>
      </c>
      <c r="G22" s="449" t="s">
        <v>392</v>
      </c>
      <c r="H22" s="443">
        <v>35000</v>
      </c>
      <c r="I22" s="443">
        <v>35350</v>
      </c>
      <c r="J22" s="443">
        <v>35704</v>
      </c>
      <c r="K22" s="437" t="s">
        <v>379</v>
      </c>
    </row>
    <row r="23" spans="1:11" ht="34.15" customHeight="1">
      <c r="A23" s="540"/>
      <c r="B23" s="557"/>
      <c r="C23" s="558"/>
      <c r="D23" s="440" t="s">
        <v>353</v>
      </c>
      <c r="E23" s="441" t="s">
        <v>368</v>
      </c>
      <c r="F23" s="442" t="s">
        <v>420</v>
      </c>
      <c r="G23" s="449" t="s">
        <v>393</v>
      </c>
      <c r="H23" s="443">
        <v>30000</v>
      </c>
      <c r="I23" s="443">
        <v>30300</v>
      </c>
      <c r="J23" s="443">
        <v>30603</v>
      </c>
      <c r="K23" s="437" t="s">
        <v>369</v>
      </c>
    </row>
    <row r="24" spans="1:11" ht="24" customHeight="1">
      <c r="A24" s="540"/>
      <c r="B24" s="553" t="s">
        <v>162</v>
      </c>
      <c r="C24" s="554"/>
      <c r="D24" s="440" t="s">
        <v>353</v>
      </c>
      <c r="E24" s="441" t="s">
        <v>368</v>
      </c>
      <c r="F24" s="442" t="s">
        <v>421</v>
      </c>
      <c r="G24" s="449" t="s">
        <v>394</v>
      </c>
      <c r="H24" s="443">
        <v>100000</v>
      </c>
      <c r="I24" s="443">
        <v>103000</v>
      </c>
      <c r="J24" s="443">
        <v>104030</v>
      </c>
      <c r="K24" s="437" t="s">
        <v>372</v>
      </c>
    </row>
    <row r="25" spans="1:11" ht="24" customHeight="1">
      <c r="A25" s="540"/>
      <c r="B25" s="555"/>
      <c r="C25" s="556"/>
      <c r="D25" s="440" t="s">
        <v>353</v>
      </c>
      <c r="E25" s="441" t="s">
        <v>362</v>
      </c>
      <c r="F25" s="442" t="s">
        <v>422</v>
      </c>
      <c r="G25" s="449" t="s">
        <v>395</v>
      </c>
      <c r="H25" s="443">
        <v>1600000</v>
      </c>
      <c r="I25" s="443">
        <v>1644800</v>
      </c>
      <c r="J25" s="443">
        <v>1661248</v>
      </c>
      <c r="K25" s="444" t="s">
        <v>364</v>
      </c>
    </row>
    <row r="26" spans="1:11" ht="21" customHeight="1">
      <c r="A26" s="540"/>
      <c r="B26" s="555"/>
      <c r="C26" s="556"/>
      <c r="D26" s="440" t="s">
        <v>353</v>
      </c>
      <c r="E26" s="441" t="s">
        <v>354</v>
      </c>
      <c r="F26" s="442" t="s">
        <v>423</v>
      </c>
      <c r="G26" s="449" t="s">
        <v>396</v>
      </c>
      <c r="H26" s="443">
        <v>150000</v>
      </c>
      <c r="I26" s="443">
        <v>155100</v>
      </c>
      <c r="J26" s="443">
        <v>156651</v>
      </c>
      <c r="K26" s="444" t="s">
        <v>366</v>
      </c>
    </row>
    <row r="27" spans="1:11" ht="22.15" customHeight="1">
      <c r="A27" s="541"/>
      <c r="B27" s="557"/>
      <c r="C27" s="558"/>
      <c r="D27" s="440" t="s">
        <v>353</v>
      </c>
      <c r="E27" s="441" t="s">
        <v>363</v>
      </c>
      <c r="F27" s="442" t="s">
        <v>424</v>
      </c>
      <c r="G27" s="449" t="s">
        <v>397</v>
      </c>
      <c r="H27" s="443">
        <v>300000</v>
      </c>
      <c r="I27" s="443">
        <v>307500</v>
      </c>
      <c r="J27" s="443">
        <v>310575</v>
      </c>
      <c r="K27" s="437" t="s">
        <v>365</v>
      </c>
    </row>
    <row r="28" spans="1:11" ht="22.9" customHeight="1">
      <c r="A28" s="539" t="s">
        <v>156</v>
      </c>
      <c r="B28" s="553" t="s">
        <v>157</v>
      </c>
      <c r="C28" s="554"/>
      <c r="D28" s="440" t="s">
        <v>353</v>
      </c>
      <c r="E28" s="445" t="s">
        <v>362</v>
      </c>
      <c r="F28" s="446" t="s">
        <v>425</v>
      </c>
      <c r="G28" s="450" t="s">
        <v>398</v>
      </c>
      <c r="H28" s="447">
        <v>60000</v>
      </c>
      <c r="I28" s="447">
        <v>60600</v>
      </c>
      <c r="J28" s="447">
        <v>61206</v>
      </c>
      <c r="K28" s="448" t="s">
        <v>155</v>
      </c>
    </row>
    <row r="29" spans="1:11" ht="22.9" customHeight="1">
      <c r="A29" s="540"/>
      <c r="B29" s="555"/>
      <c r="C29" s="556"/>
      <c r="D29" s="440" t="s">
        <v>353</v>
      </c>
      <c r="E29" s="445" t="s">
        <v>362</v>
      </c>
      <c r="F29" s="446" t="s">
        <v>426</v>
      </c>
      <c r="G29" s="450" t="s">
        <v>399</v>
      </c>
      <c r="H29" s="447">
        <v>280000</v>
      </c>
      <c r="I29" s="447">
        <v>282800</v>
      </c>
      <c r="J29" s="447">
        <v>285628</v>
      </c>
      <c r="K29" s="448" t="s">
        <v>364</v>
      </c>
    </row>
    <row r="30" spans="1:11" ht="30.6" customHeight="1">
      <c r="A30" s="540"/>
      <c r="B30" s="555"/>
      <c r="C30" s="556"/>
      <c r="D30" s="440" t="s">
        <v>353</v>
      </c>
      <c r="E30" s="445" t="s">
        <v>362</v>
      </c>
      <c r="F30" s="446" t="s">
        <v>427</v>
      </c>
      <c r="G30" s="450" t="s">
        <v>400</v>
      </c>
      <c r="H30" s="447">
        <v>45000</v>
      </c>
      <c r="I30" s="447">
        <v>45450</v>
      </c>
      <c r="J30" s="447">
        <v>45905</v>
      </c>
      <c r="K30" s="437" t="s">
        <v>376</v>
      </c>
    </row>
    <row r="31" spans="1:11" ht="22.9" customHeight="1">
      <c r="A31" s="540"/>
      <c r="B31" s="555"/>
      <c r="C31" s="556"/>
      <c r="D31" s="440" t="s">
        <v>353</v>
      </c>
      <c r="E31" s="445" t="s">
        <v>362</v>
      </c>
      <c r="F31" s="446" t="s">
        <v>428</v>
      </c>
      <c r="G31" s="450" t="s">
        <v>401</v>
      </c>
      <c r="H31" s="447">
        <v>10000</v>
      </c>
      <c r="I31" s="447">
        <v>10100</v>
      </c>
      <c r="J31" s="447">
        <v>10201</v>
      </c>
      <c r="K31" s="437" t="s">
        <v>377</v>
      </c>
    </row>
    <row r="32" spans="1:11" ht="22.9" customHeight="1">
      <c r="A32" s="540"/>
      <c r="B32" s="555"/>
      <c r="C32" s="556"/>
      <c r="D32" s="440" t="s">
        <v>353</v>
      </c>
      <c r="E32" s="445" t="s">
        <v>375</v>
      </c>
      <c r="F32" s="446" t="s">
        <v>429</v>
      </c>
      <c r="G32" s="450" t="s">
        <v>402</v>
      </c>
      <c r="H32" s="447">
        <v>110000</v>
      </c>
      <c r="I32" s="447">
        <v>111100</v>
      </c>
      <c r="J32" s="447">
        <v>112211</v>
      </c>
      <c r="K32" s="437" t="s">
        <v>378</v>
      </c>
    </row>
    <row r="33" spans="1:11" ht="22.5">
      <c r="A33" s="540"/>
      <c r="B33" s="555"/>
      <c r="C33" s="556"/>
      <c r="D33" s="440" t="s">
        <v>353</v>
      </c>
      <c r="E33" s="445" t="s">
        <v>375</v>
      </c>
      <c r="F33" s="446" t="s">
        <v>430</v>
      </c>
      <c r="G33" s="450" t="s">
        <v>403</v>
      </c>
      <c r="H33" s="447">
        <v>5000</v>
      </c>
      <c r="I33" s="447">
        <v>5050</v>
      </c>
      <c r="J33" s="447">
        <v>5101</v>
      </c>
      <c r="K33" s="437" t="s">
        <v>378</v>
      </c>
    </row>
    <row r="34" spans="1:11" ht="22.5">
      <c r="A34" s="540"/>
      <c r="B34" s="555"/>
      <c r="C34" s="556"/>
      <c r="D34" s="440" t="s">
        <v>353</v>
      </c>
      <c r="E34" s="445" t="s">
        <v>375</v>
      </c>
      <c r="F34" s="446" t="s">
        <v>431</v>
      </c>
      <c r="G34" s="450" t="s">
        <v>404</v>
      </c>
      <c r="H34" s="447">
        <v>100000</v>
      </c>
      <c r="I34" s="447">
        <v>101000</v>
      </c>
      <c r="J34" s="447">
        <v>102010</v>
      </c>
      <c r="K34" s="437" t="s">
        <v>378</v>
      </c>
    </row>
    <row r="35" spans="1:11" ht="22.15" customHeight="1">
      <c r="A35" s="540"/>
      <c r="B35" s="555"/>
      <c r="C35" s="556"/>
      <c r="D35" s="440" t="s">
        <v>353</v>
      </c>
      <c r="E35" s="445" t="s">
        <v>375</v>
      </c>
      <c r="F35" s="446" t="s">
        <v>432</v>
      </c>
      <c r="G35" s="450" t="s">
        <v>405</v>
      </c>
      <c r="H35" s="447">
        <v>10000</v>
      </c>
      <c r="I35" s="447">
        <v>10100</v>
      </c>
      <c r="J35" s="447">
        <v>10201</v>
      </c>
      <c r="K35" s="437" t="s">
        <v>155</v>
      </c>
    </row>
    <row r="36" spans="1:11" ht="24" customHeight="1">
      <c r="A36" s="541"/>
      <c r="B36" s="557"/>
      <c r="C36" s="558"/>
      <c r="D36" s="440" t="s">
        <v>353</v>
      </c>
      <c r="E36" s="445" t="s">
        <v>375</v>
      </c>
      <c r="F36" s="446" t="s">
        <v>407</v>
      </c>
      <c r="G36" s="450" t="s">
        <v>406</v>
      </c>
      <c r="H36" s="447">
        <v>10000</v>
      </c>
      <c r="I36" s="447">
        <v>10100</v>
      </c>
      <c r="J36" s="447">
        <v>10201</v>
      </c>
      <c r="K36" s="448" t="s">
        <v>155</v>
      </c>
    </row>
    <row r="38" spans="1:11">
      <c r="D38" s="6"/>
      <c r="E38" s="6"/>
      <c r="F38" s="7"/>
      <c r="G38" s="60" t="s">
        <v>158</v>
      </c>
      <c r="H38" s="9"/>
      <c r="I38" s="9"/>
      <c r="J38" s="9"/>
      <c r="K38" s="7"/>
    </row>
    <row r="39" spans="1:11">
      <c r="A39" s="531" t="s">
        <v>433</v>
      </c>
      <c r="B39" s="531"/>
      <c r="C39" s="531"/>
      <c r="D39" s="531"/>
      <c r="E39" s="531"/>
      <c r="F39" s="531"/>
      <c r="G39" s="531"/>
      <c r="H39" s="531"/>
      <c r="I39" s="531"/>
      <c r="J39" s="531"/>
      <c r="K39" s="531"/>
    </row>
    <row r="40" spans="1:11">
      <c r="A40" s="1"/>
      <c r="B40" s="10"/>
      <c r="C40" s="10"/>
      <c r="D40" s="10"/>
      <c r="E40" s="10"/>
      <c r="F40" s="10"/>
      <c r="G40" s="10"/>
      <c r="H40" s="10"/>
      <c r="I40" s="8"/>
      <c r="J40" s="8"/>
      <c r="K40" s="8"/>
    </row>
    <row r="41" spans="1:11">
      <c r="A41" s="61" t="s">
        <v>441</v>
      </c>
      <c r="B41" s="62"/>
      <c r="C41" s="62"/>
      <c r="D41" s="62"/>
      <c r="E41" s="11"/>
      <c r="F41" s="11"/>
      <c r="G41" s="11" t="s">
        <v>4</v>
      </c>
      <c r="H41" s="12" t="s">
        <v>4</v>
      </c>
      <c r="I41" s="11"/>
      <c r="J41" s="11"/>
      <c r="K41" s="11"/>
    </row>
    <row r="42" spans="1:11">
      <c r="A42" s="61" t="s">
        <v>445</v>
      </c>
      <c r="B42" s="62"/>
      <c r="C42" s="62"/>
      <c r="D42" s="62"/>
      <c r="E42" s="11"/>
      <c r="F42" s="11"/>
      <c r="G42" s="492" t="s">
        <v>447</v>
      </c>
      <c r="H42" s="12" t="s">
        <v>4</v>
      </c>
      <c r="I42" s="11"/>
      <c r="J42" s="11"/>
      <c r="K42" s="11"/>
    </row>
    <row r="43" spans="1:11">
      <c r="A43" s="61"/>
      <c r="B43" s="62"/>
      <c r="C43" s="62"/>
      <c r="D43" s="62"/>
      <c r="E43" s="11"/>
      <c r="F43" s="11"/>
      <c r="G43" s="492" t="s">
        <v>448</v>
      </c>
      <c r="H43" s="559" t="s">
        <v>449</v>
      </c>
      <c r="I43" s="559"/>
      <c r="J43" s="559"/>
      <c r="K43" s="559"/>
    </row>
    <row r="44" spans="1:11">
      <c r="A44" s="61" t="s">
        <v>446</v>
      </c>
      <c r="B44" s="62"/>
      <c r="C44" s="62"/>
      <c r="D44" s="62"/>
      <c r="E44" s="11"/>
      <c r="F44" s="11"/>
      <c r="G44" s="492"/>
      <c r="H44" s="62" t="s">
        <v>4</v>
      </c>
      <c r="I44" s="62"/>
      <c r="J44" s="62"/>
      <c r="K44" s="62"/>
    </row>
    <row r="45" spans="1:11">
      <c r="A45" s="11"/>
      <c r="B45" s="11"/>
      <c r="C45" s="11"/>
      <c r="D45" s="11"/>
      <c r="E45" s="11"/>
      <c r="F45" s="11"/>
      <c r="G45" s="11"/>
      <c r="H45" s="559" t="s">
        <v>450</v>
      </c>
      <c r="I45" s="559"/>
      <c r="J45" s="559"/>
      <c r="K45" s="559"/>
    </row>
  </sheetData>
  <mergeCells count="25">
    <mergeCell ref="B24:C27"/>
    <mergeCell ref="A39:K39"/>
    <mergeCell ref="H43:K43"/>
    <mergeCell ref="H45:K45"/>
    <mergeCell ref="J7:J8"/>
    <mergeCell ref="B17:C18"/>
    <mergeCell ref="B19:C23"/>
    <mergeCell ref="B12:C16"/>
    <mergeCell ref="B9:C11"/>
    <mergeCell ref="B28:C36"/>
    <mergeCell ref="A17:A27"/>
    <mergeCell ref="A28:A36"/>
    <mergeCell ref="K7:K8"/>
    <mergeCell ref="A9:A11"/>
    <mergeCell ref="H7:H8"/>
    <mergeCell ref="I7:I8"/>
    <mergeCell ref="A1:K1"/>
    <mergeCell ref="A3:K3"/>
    <mergeCell ref="A12:A16"/>
    <mergeCell ref="A7:A8"/>
    <mergeCell ref="B7:C8"/>
    <mergeCell ref="D7:E7"/>
    <mergeCell ref="G7:G8"/>
    <mergeCell ref="A4:K4"/>
    <mergeCell ref="A5:K5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BISKUPIJA</dc:creator>
  <cp:lastModifiedBy>Windows User</cp:lastModifiedBy>
  <cp:lastPrinted>2019-12-12T08:51:26Z</cp:lastPrinted>
  <dcterms:created xsi:type="dcterms:W3CDTF">2018-11-09T08:18:00Z</dcterms:created>
  <dcterms:modified xsi:type="dcterms:W3CDTF">2019-12-12T08:53:36Z</dcterms:modified>
</cp:coreProperties>
</file>